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drawings/drawing2.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1570" windowHeight="7965" tabRatio="896" activeTab="0"/>
  </bookViews>
  <sheets>
    <sheet name="Introduction" sheetId="1" r:id="rId1"/>
    <sheet name="Index" sheetId="2" r:id="rId2"/>
    <sheet name="Macro Warning" sheetId="3" r:id="rId3"/>
    <sheet name="Congregational Profile" sheetId="4" r:id="rId4"/>
    <sheet name="Assistance Application" sheetId="5" r:id="rId5"/>
    <sheet name="Assistance Use &amp; Census" sheetId="6" r:id="rId6"/>
    <sheet name="Social Security &amp; Self Help" sheetId="7" r:id="rId7"/>
    <sheet name="Public Programs &amp; Cost of Care" sheetId="8" r:id="rId8"/>
    <sheet name="Financial Accountability" sheetId="9" r:id="rId9"/>
    <sheet name="Errors" sheetId="10" r:id="rId10"/>
    <sheet name="Checklist" sheetId="11" state="hidden" r:id="rId11"/>
    <sheet name="Print" sheetId="12" r:id="rId12"/>
    <sheet name="Explanation Guide" sheetId="13" r:id="rId13"/>
    <sheet name="NRRO Use Only" sheetId="14" r:id="rId14"/>
    <sheet name="NRRO Data" sheetId="15" r:id="rId15"/>
  </sheets>
  <externalReferences>
    <externalReference r:id="rId18"/>
  </externalReferences>
  <definedNames>
    <definedName name="AnnualReport">'Assistance Application'!$F$4</definedName>
    <definedName name="Apply">'Assistance Application'!$D$4</definedName>
    <definedName name="AsstLivCensus">'Public Programs &amp; Cost of Care'!$I$29</definedName>
    <definedName name="AsstLivCost">'Public Programs &amp; Cost of Care'!$G$29</definedName>
    <definedName name="AverageEven">'NRRO Use Only'!$H$148</definedName>
    <definedName name="AvgPerPerson">'Public Programs &amp; Cost of Care'!$I$42</definedName>
    <definedName name="cAgreement">'NRRO Use Only'!$C$6:$C$7</definedName>
    <definedName name="cAnnualReport">'NRRO Use Only'!$C$57</definedName>
    <definedName name="cApply">'NRRO Use Only'!$C$10:$C$11</definedName>
    <definedName name="cApplyAccept">'NRRO Use Only'!$C$15</definedName>
    <definedName name="cApplyDecline">'NRRO Use Only'!$C$18</definedName>
    <definedName name="cApplyDecline1">'NRRO Use Only'!$C$21</definedName>
    <definedName name="cApplyDecline2">'NRRO Use Only'!$C$24</definedName>
    <definedName name="cApplyDecline3">'NRRO Use Only'!$C$27</definedName>
    <definedName name="cApplyDecline4">'NRRO Use Only'!$C$30</definedName>
    <definedName name="cApplying">'NRRO Use Only'!$C$12</definedName>
    <definedName name="cBishopRelease">'NRRO Use Only'!$C$35:$C$36</definedName>
    <definedName name="cCostOfCareWebsite">'NRRO Use Only'!$C$47:$C$50</definedName>
    <definedName name="cDiocese">'NRRO Use Only'!$C$59</definedName>
    <definedName name="cDisposal">'NRRO Use Only'!$C$53:$C$54</definedName>
    <definedName name="CdProjBased">'[1]Codes'!$E$256:$E$257</definedName>
    <definedName name="Cen65">'Assistance Use &amp; Census'!$G$30</definedName>
    <definedName name="Cen65Older">'NRRO Use Only'!$D$228</definedName>
    <definedName name="Cen65SSH9">'NRRO Use Only'!$I$228</definedName>
    <definedName name="Cen66">'Assistance Use &amp; Census'!$G$31</definedName>
    <definedName name="Cen67">'Assistance Use &amp; Census'!$G$32</definedName>
    <definedName name="Cen68">'Assistance Use &amp; Census'!$G$33</definedName>
    <definedName name="Cen69">'Assistance Use &amp; Census'!$G$34</definedName>
    <definedName name="Cen70Older">'Assistance Use &amp; Census'!$J$48</definedName>
    <definedName name="ChecklistTest">'NRRO Use Only'!$E$196</definedName>
    <definedName name="ClickedBox">'Public Programs &amp; Cost of Care'!$D$23</definedName>
    <definedName name="cListedAnnualRpt">'NRRO Use Only'!$C$43:$C$44</definedName>
    <definedName name="CongID">'Congregational Profile'!$D$11</definedName>
    <definedName name="CostAndAvg">'NRRO Use Only'!$I$285</definedName>
    <definedName name="cPermission">'NRRO Use Only'!$C$39:$C$40</definedName>
    <definedName name="Diocese">'Assistance Application'!$E$4</definedName>
    <definedName name="ErrMessages">'NRRO Use Only'!$I$218</definedName>
    <definedName name="FAErr1">'NRRO Use Only'!$B$254</definedName>
    <definedName name="FAErr1a">'NRRO Use Only'!$B$255</definedName>
    <definedName name="FAErr1b">'NRRO Use Only'!$B$256</definedName>
    <definedName name="FAErr2">'NRRO Use Only'!$B$257</definedName>
    <definedName name="FAErr2b">'NRRO Use Only'!$B$260</definedName>
    <definedName name="FAErr3">'NRRO Use Only'!$B$263</definedName>
    <definedName name="FAErr4">'NRRO Use Only'!$B$266</definedName>
    <definedName name="FAErrSummary">'NRRO Use Only'!$D$268</definedName>
    <definedName name="FAF13">'Financial Accountability'!$F$13</definedName>
    <definedName name="FAF25">'Financial Accountability'!$F$25</definedName>
    <definedName name="FAF27">'Financial Accountability'!$F$31</definedName>
    <definedName name="FAF33">'Financial Accountability'!$F$37</definedName>
    <definedName name="FAF37">'Financial Accountability'!$F$43</definedName>
    <definedName name="FAF49">'Financial Accountability'!$F$55</definedName>
    <definedName name="FAF50">'Financial Accountability'!$F$56</definedName>
    <definedName name="FAF51">'Financial Accountability'!$F$57</definedName>
    <definedName name="FAMessage1">'NRRO Use Only'!$C$254</definedName>
    <definedName name="FAMessage1a">'NRRO Use Only'!$C$255</definedName>
    <definedName name="FAMessage1b">'NRRO Use Only'!$C$256</definedName>
    <definedName name="FAMessage2">'NRRO Use Only'!$C$257</definedName>
    <definedName name="FAMessage2a">'NRRO Use Only'!$C$258</definedName>
    <definedName name="FAMessage2b">'NRRO Use Only'!$C$260</definedName>
    <definedName name="FAMessage2c">'NRRO Use Only'!$C$261</definedName>
    <definedName name="FAMessage3">'NRRO Use Only'!$C$263</definedName>
    <definedName name="FAMessage3a">'NRRO Use Only'!$C$264</definedName>
    <definedName name="FAMessage3b">'NRRO Use Only'!$C$265</definedName>
    <definedName name="FAMessage4">'NRRO Use Only'!$C$266</definedName>
    <definedName name="FiveSection9">'NRRO Use Only'!$D$194</definedName>
    <definedName name="FourSection2">'NRRO Use Only'!$D$175</definedName>
    <definedName name="FourSection8">'NRRO Use Only'!$D$189</definedName>
    <definedName name="FourSection9">'NRRO Use Only'!$D$193</definedName>
    <definedName name="Help">'Explanation Guide'!$A$2</definedName>
    <definedName name="IndCensus">'Public Programs &amp; Cost of Care'!$I$28</definedName>
    <definedName name="IndCost">'Public Programs &amp; Cost of Care'!$G$28</definedName>
    <definedName name="Index">'Index'!$A$1</definedName>
    <definedName name="MarketValue">'Assistance Application'!$D$15</definedName>
    <definedName name="MedianAge">'NRRO Use Only'!$I$148</definedName>
    <definedName name="MedianOdd">'NRRO Use Only'!$F$148</definedName>
    <definedName name="OneSection1">'NRRO Use Only'!$D$169</definedName>
    <definedName name="OneSection2">'NRRO Use Only'!$D$172</definedName>
    <definedName name="OneSection3">'NRRO Use Only'!$D$176</definedName>
    <definedName name="OneSection4">'NRRO Use Only'!$D$178</definedName>
    <definedName name="OneSection5">'NRRO Use Only'!$D$179</definedName>
    <definedName name="OneSection6">'NRRO Use Only'!$D$182</definedName>
    <definedName name="OneSection7">'NRRO Use Only'!$D$183</definedName>
    <definedName name="OneSection8">'NRRO Use Only'!$D$186</definedName>
    <definedName name="OneSection9">'NRRO Use Only'!$D$190</definedName>
    <definedName name="Permission1">'Assistance Application'!$D$19</definedName>
    <definedName name="Permission2">'Assistance Application'!$D$36</definedName>
    <definedName name="Permission3">'Assistance Application'!$D$57</definedName>
    <definedName name="PPDisplay1">'Public Programs &amp; Cost of Care'!$L$10</definedName>
    <definedName name="PPDisplay2">'Public Programs &amp; Cost of Care'!$L$13</definedName>
    <definedName name="PPDisplay3">'Public Programs &amp; Cost of Care'!$L$14</definedName>
    <definedName name="PPDisplay3b">'Public Programs &amp; Cost of Care'!$L$15</definedName>
    <definedName name="PPDisplay3c">'Public Programs &amp; Cost of Care'!$D$16</definedName>
    <definedName name="PPDisplay4">'Public Programs &amp; Cost of Care'!$L$28</definedName>
    <definedName name="PPDisplay5">'Public Programs &amp; Cost of Care'!$L$29</definedName>
    <definedName name="PPDisplay6">'Public Programs &amp; Cost of Care'!$L$30</definedName>
    <definedName name="PPDisplay6b">'Public Programs &amp; Cost of Care'!$L$31</definedName>
    <definedName name="PPDisplay7">'Public Programs &amp; Cost of Care'!$L$42</definedName>
    <definedName name="PPErrG28a">'NRRO Use Only'!$B$291</definedName>
    <definedName name="PPErrG28b">'NRRO Use Only'!$B$292</definedName>
    <definedName name="PPErrG29a">'NRRO Use Only'!$B$295</definedName>
    <definedName name="PPErrG29b">'NRRO Use Only'!$B$296</definedName>
    <definedName name="PPErrG30a">'NRRO Use Only'!$B$299</definedName>
    <definedName name="PPErrG30b">'NRRO Use Only'!$B$300</definedName>
    <definedName name="PPErrI10a">'NRRO Use Only'!$B$271</definedName>
    <definedName name="PPErrI10b">'NRRO Use Only'!$B$272</definedName>
    <definedName name="PPErrI13a">'NRRO Use Only'!$B$275</definedName>
    <definedName name="PPErrI13b">'NRRO Use Only'!$B$276</definedName>
    <definedName name="PPErrI14">'NRRO Use Only'!$B$279</definedName>
    <definedName name="PPErrI15">'NRRO Use Only'!$B$280</definedName>
    <definedName name="PPErrI16">'NRRO Use Only'!$B$281</definedName>
    <definedName name="PPErrI41">'NRRO Use Only'!$B$284</definedName>
    <definedName name="PPI10">'Public Programs &amp; Cost of Care'!$I$10</definedName>
    <definedName name="PPI11">'Public Programs &amp; Cost of Care'!$I$11</definedName>
    <definedName name="PPI12">'Public Programs &amp; Cost of Care'!$I$12</definedName>
    <definedName name="PPI13">'Public Programs &amp; Cost of Care'!$I$13</definedName>
    <definedName name="PPI14">'Public Programs &amp; Cost of Care'!$I$14</definedName>
    <definedName name="PPI15">'Public Programs &amp; Cost of Care'!$I$15</definedName>
    <definedName name="PPMessageG28">'NRRO Use Only'!$C$291</definedName>
    <definedName name="PPMessageG29">'NRRO Use Only'!$C$295</definedName>
    <definedName name="PPMessageG30">'NRRO Use Only'!$C$299</definedName>
    <definedName name="PPMessageI10a">'NRRO Use Only'!$C$271</definedName>
    <definedName name="PPMessageI10b">'NRRO Use Only'!$C$272</definedName>
    <definedName name="PPMessageI13a">'NRRO Use Only'!$C$275</definedName>
    <definedName name="PPMessageI13b">'NRRO Use Only'!$C$276</definedName>
    <definedName name="PPMessageI14">'NRRO Use Only'!$C$279</definedName>
    <definedName name="PPMessageI15">'NRRO Use Only'!$C$280</definedName>
    <definedName name="PPMessageI16">'NRRO Use Only'!$C$281</definedName>
    <definedName name="PPMessageI28">'NRRO Use Only'!$C$292</definedName>
    <definedName name="PPMessageI29">'NRRO Use Only'!$C$296</definedName>
    <definedName name="PPMessageI30">'NRRO Use Only'!$C$300</definedName>
    <definedName name="PPMessageI41">'NRRO Use Only'!$C$284</definedName>
    <definedName name="PrAccountability">'Financial Accountability'!$B$2:$G$70</definedName>
    <definedName name="PrApplication">'Assistance Application'!$B$2:$G$68</definedName>
    <definedName name="PrCare">'Public Programs &amp; Cost of Care'!$B$2:$J$44</definedName>
    <definedName name="PrCensus">'Assistance Use &amp; Census'!$B$2:$L$54</definedName>
    <definedName name="PrChecklist">'Checklist'!$B$2:$G$54</definedName>
    <definedName name="PrErrors">'Errors'!$B$2:$G$49</definedName>
    <definedName name="PrExplanation">'Explanation Guide'!$A$2:$D$59</definedName>
    <definedName name="PrGuide">'Explanation Guide'!$B$2:$C$82</definedName>
    <definedName name="_xlnm.Print_Area" localSheetId="8">'Financial Accountability'!$A$1:$H$71</definedName>
    <definedName name="_xlnm.Print_Area" localSheetId="7">'Public Programs &amp; Cost of Care'!$B$2:$J$44</definedName>
    <definedName name="_xlnm.Print_Area" localSheetId="6">'Social Security &amp; Self Help'!$A$1:$K$33</definedName>
    <definedName name="PrintAccountability">'NRRO Use Only'!$D$158</definedName>
    <definedName name="PrintApplication">'NRRO Use Only'!$D$154</definedName>
    <definedName name="PrintBlackAndWhite">'NRRO Use Only'!$D$161</definedName>
    <definedName name="PrintCare">'NRRO Use Only'!$D$157</definedName>
    <definedName name="PrintCensus">'NRRO Use Only'!$D$155</definedName>
    <definedName name="PrintErrors">'NRRO Use Only'!$D$159</definedName>
    <definedName name="PrintGuide">'NRRO Use Only'!$D$160</definedName>
    <definedName name="PrintOption0">'[1]Codes'!$E$193</definedName>
    <definedName name="PrintProfile">'NRRO Use Only'!$D$153</definedName>
    <definedName name="PrintSecurity">'NRRO Use Only'!$D$156</definedName>
    <definedName name="ProjBased">'[1]Members Summary'!$H$10</definedName>
    <definedName name="PrPrint">'Print'!$A$1:$K$28</definedName>
    <definedName name="PrProfile">'Congregational Profile'!$B$3:$E$33</definedName>
    <definedName name="PrSecurity">'Social Security &amp; Self Help'!$B$2:$J$32</definedName>
    <definedName name="SectionI">'Congregational Profile'!$B$7</definedName>
    <definedName name="SectionII">'Assistance Application'!$B$3</definedName>
    <definedName name="SectionIII">'Assistance Use &amp; Census'!$B$3</definedName>
    <definedName name="SectionIV">'Assistance Use &amp; Census'!$B$11</definedName>
    <definedName name="SectionIX">'Financial Accountability'!$B$3</definedName>
    <definedName name="SectionV">'Social Security &amp; Self Help'!$B$3</definedName>
    <definedName name="SectionVI">'Social Security &amp; Self Help'!$B$11</definedName>
    <definedName name="SectionVII">'Public Programs &amp; Cost of Care'!$B$3</definedName>
    <definedName name="SectionVIII">'Public Programs &amp; Cost of Care'!$B$17</definedName>
    <definedName name="SectionX">'Print'!$B$3</definedName>
    <definedName name="SkillCensus">'Public Programs &amp; Cost of Care'!$I$30</definedName>
    <definedName name="SkillCost">'Public Programs &amp; Cost of Care'!$G$30</definedName>
    <definedName name="SSBSSRecip">'NRRO Use Only'!$I$229</definedName>
    <definedName name="SSChkbx1">'NRRO Use Only'!$I$233</definedName>
    <definedName name="SSChkbx10">'NRRO Use Only'!$I$248</definedName>
    <definedName name="SSChkbx11">'NRRO Use Only'!$I$249</definedName>
    <definedName name="SSChkbx12">'NRRO Use Only'!$I$250</definedName>
    <definedName name="SSChkbx2">'NRRO Use Only'!$I$235</definedName>
    <definedName name="SSChkbx3">'NRRO Use Only'!$I$237</definedName>
    <definedName name="SSChkbx4">'NRRO Use Only'!$I$239</definedName>
    <definedName name="SSChkbx5a">'NRRO Use Only'!$I$240</definedName>
    <definedName name="SSChkbx5b">'NRRO Use Only'!$I$241</definedName>
    <definedName name="SSChkbx6">'NRRO Use Only'!$I$242</definedName>
    <definedName name="SSChkbx7">'NRRO Use Only'!$I$243</definedName>
    <definedName name="SSChkbx8a">'NRRO Use Only'!$I$246</definedName>
    <definedName name="SSChkbx8b">'NRRO Use Only'!$J$246</definedName>
    <definedName name="SSChkbx9">'NRRO Use Only'!$I$247</definedName>
    <definedName name="SSChkbxI220">'NRRO Use Only'!$I$237</definedName>
    <definedName name="SSDisplay1">'Social Security &amp; Self Help'!$L$15</definedName>
    <definedName name="SSDisplay1a">'Social Security &amp; Self Help'!$L$10</definedName>
    <definedName name="SSDisplay1b">'Social Security &amp; Self Help'!$L$11</definedName>
    <definedName name="SSDisplay2">'Social Security &amp; Self Help'!$L$16</definedName>
    <definedName name="SSDisplay3">'Social Security &amp; Self Help'!$L$17</definedName>
    <definedName name="SSDisplay8">'Social Security &amp; Self Help'!$L$23</definedName>
    <definedName name="SSErr1">'NRRO Use Only'!$B$223</definedName>
    <definedName name="SSErr2">'NRRO Use Only'!$B$224</definedName>
    <definedName name="SSErr3">'NRRO Use Only'!$B$227</definedName>
    <definedName name="SSErr3b">'NRRO Use Only'!$B$229</definedName>
    <definedName name="SSErr4a">'NRRO Use Only'!$B$233</definedName>
    <definedName name="SSErr4b">'NRRO Use Only'!$B$234</definedName>
    <definedName name="SSErr5a">'NRRO Use Only'!$B$235</definedName>
    <definedName name="SSErr5b">'NRRO Use Only'!$B$236</definedName>
    <definedName name="SSErr6a">'NRRO Use Only'!$B$237</definedName>
    <definedName name="SSErr6b">'NRRO Use Only'!$B$238</definedName>
    <definedName name="SSErr7">'NRRO Use Only'!$B$246</definedName>
    <definedName name="SSErrSummary">'NRRO Use Only'!$D$225</definedName>
    <definedName name="SSH5">'Social Security &amp; Self Help'!$H$5</definedName>
    <definedName name="SSH6">'Social Security &amp; Self Help'!$H$6</definedName>
    <definedName name="SSH9">'Social Security &amp; Self Help'!$H$9</definedName>
    <definedName name="SSMessage1">'NRRO Use Only'!$C$223</definedName>
    <definedName name="SSMessage2">'NRRO Use Only'!$C$224</definedName>
    <definedName name="SSMessage3">'NRRO Use Only'!$C$227</definedName>
    <definedName name="SSMessage3b1">'NRRO Use Only'!$C$229</definedName>
    <definedName name="SSMessage3b2">'NRRO Use Only'!$C$230</definedName>
    <definedName name="SSMessage3b3">'NRRO Use Only'!$C$231</definedName>
    <definedName name="SSMessage4a">'NRRO Use Only'!$C$233</definedName>
    <definedName name="SSMessage4b">'NRRO Use Only'!$C$234</definedName>
    <definedName name="SSMessage5a">'NRRO Use Only'!$C$235</definedName>
    <definedName name="SSMessage5b">'NRRO Use Only'!$C$236</definedName>
    <definedName name="SSMessage6a">'NRRO Use Only'!$C$237</definedName>
    <definedName name="SSMessage6b">'NRRO Use Only'!$C$238</definedName>
    <definedName name="SSMessage7">'NRRO Use Only'!$C$246</definedName>
    <definedName name="ThreeSection1">'NRRO Use Only'!$D$171</definedName>
    <definedName name="ThreeSection2">'NRRO Use Only'!$D$174</definedName>
    <definedName name="ThreeSection5">'NRRO Use Only'!$D$181</definedName>
    <definedName name="ThreeSection7">'NRRO Use Only'!$D$185</definedName>
    <definedName name="ThreeSection8">'NRRO Use Only'!$D$188</definedName>
    <definedName name="ThreeSection9">'NRRO Use Only'!$D$192</definedName>
    <definedName name="TotalMembersCount">'Assistance Use &amp; Census'!$J$50</definedName>
    <definedName name="TotCareCen">'Public Programs &amp; Cost of Care'!$I$31</definedName>
    <definedName name="TwoSection1">'NRRO Use Only'!$D$170</definedName>
    <definedName name="TwoSection2">'NRRO Use Only'!$D$173</definedName>
    <definedName name="TwoSection3">'NRRO Use Only'!$D$177</definedName>
    <definedName name="TwoSection5">'NRRO Use Only'!$D$180</definedName>
    <definedName name="TwoSection7">'NRRO Use Only'!$D$184</definedName>
    <definedName name="TwoSection8">'NRRO Use Only'!$D$187</definedName>
    <definedName name="TwoSection9">'NRRO Use Only'!$D$191</definedName>
    <definedName name="WebsiteLink">'NRRO Use Only'!$C$165</definedName>
    <definedName name="www.usccb.org_nrro_directcare.shtml">'NRRO Use Only'!$C$165</definedName>
  </definedNames>
  <calcPr fullCalcOnLoad="1"/>
</workbook>
</file>

<file path=xl/comments5.xml><?xml version="1.0" encoding="utf-8"?>
<comments xmlns="http://schemas.openxmlformats.org/spreadsheetml/2006/main">
  <authors>
    <author> </author>
  </authors>
  <commentList>
    <comment ref="D36" authorId="0">
      <text>
        <r>
          <rPr>
            <b/>
            <sz val="8"/>
            <rFont val="Tahoma"/>
            <family val="2"/>
          </rPr>
          <t>Please click in the box to indicate your preference.</t>
        </r>
      </text>
    </comment>
    <comment ref="D57" authorId="0">
      <text>
        <r>
          <rPr>
            <b/>
            <sz val="8"/>
            <rFont val="Tahoma"/>
            <family val="2"/>
          </rPr>
          <t>Please click in the box to indicate your preference.</t>
        </r>
      </text>
    </comment>
    <comment ref="D19" authorId="0">
      <text>
        <r>
          <rPr>
            <b/>
            <sz val="8"/>
            <rFont val="Tahoma"/>
            <family val="2"/>
          </rPr>
          <t>Please click in the box to indicate your preference.</t>
        </r>
      </text>
    </comment>
  </commentList>
</comments>
</file>

<file path=xl/comments7.xml><?xml version="1.0" encoding="utf-8"?>
<comments xmlns="http://schemas.openxmlformats.org/spreadsheetml/2006/main">
  <authors>
    <author>Eleanor LeClair</author>
    <author> MLC</author>
  </authors>
  <commentList>
    <comment ref="C9" authorId="0">
      <text>
        <r>
          <rPr>
            <b/>
            <sz val="8"/>
            <rFont val="Tahoma"/>
            <family val="2"/>
          </rPr>
          <t xml:space="preserve">Fair Market Value (FMV) is the </t>
        </r>
        <r>
          <rPr>
            <b/>
            <u val="single"/>
            <sz val="8"/>
            <rFont val="Tahoma"/>
            <family val="2"/>
          </rPr>
          <t>YEARLY</t>
        </r>
        <r>
          <rPr>
            <b/>
            <sz val="8"/>
            <rFont val="Tahoma"/>
            <family val="2"/>
          </rPr>
          <t xml:space="preserve"> amount that the institute has determined to be the value of the board, lodging, clothing and other perquisites a member receives from the institute and on which FICA payments are based.  Multiply your monthly cost by 12 for the yearly amount.  Every institute that pays into Social Security for its members should be reporting a FMV.  </t>
        </r>
      </text>
    </comment>
    <comment ref="C7" authorId="1">
      <text>
        <r>
          <rPr>
            <b/>
            <sz val="8"/>
            <rFont val="Tahoma"/>
            <family val="2"/>
          </rPr>
          <t>The Retirement Needs Analysis (RNA) calculates the out-of-pocket cost for the institute by subtracting the average Social Security benefit from the total cost of care.  The RNA assumes Age 65 as the age at which members begin receiving benefits.  Even if some members receive benefits at an earlier or later age, the average needs to be based upon the total cash benefits received divided by the number of members Age 65 and above.</t>
        </r>
      </text>
    </comment>
  </commentList>
</comments>
</file>

<file path=xl/comments8.xml><?xml version="1.0" encoding="utf-8"?>
<comments xmlns="http://schemas.openxmlformats.org/spreadsheetml/2006/main">
  <authors>
    <author>Eleanor LeClair</author>
  </authors>
  <commentList>
    <comment ref="D10" authorId="0">
      <text>
        <r>
          <rPr>
            <b/>
            <sz val="8"/>
            <rFont val="Tahoma"/>
            <family val="2"/>
          </rPr>
          <t>This program provides additional financial assistance to low-income persons in conjunction with the Medicare Prescription Drug Benefit Program.</t>
        </r>
      </text>
    </comment>
    <comment ref="D11" authorId="0">
      <text>
        <r>
          <rPr>
            <b/>
            <sz val="8"/>
            <rFont val="Tahoma"/>
            <family val="2"/>
          </rPr>
          <t>Qualified Medicare Beneficiary (QMB): person with income at or below the Federal poverty level.  The state will pay the standard Medicare premiums, deductibles and coinsurance.  
Specified Low Income Medicare Beneficiary (SLMB): person with a slightly higher level of income.  The state will pay their standard Medicare premiums but not the deductibles and coinsurance.</t>
        </r>
      </text>
    </comment>
    <comment ref="D12" authorId="0">
      <text>
        <r>
          <rPr>
            <b/>
            <sz val="8"/>
            <rFont val="Tahoma"/>
            <family val="2"/>
          </rPr>
          <t>A program of government financed medical care for specified groups.  Services covered by Medicaid include inpatient and outpatient hospital services, laboratory and X-ray services, physician services, etc.</t>
        </r>
      </text>
    </comment>
    <comment ref="D13" authorId="0">
      <text>
        <r>
          <rPr>
            <b/>
            <sz val="8"/>
            <rFont val="Tahoma"/>
            <family val="2"/>
          </rPr>
          <t>The section of Medicaid that pays for the care of eligible individuals in a licensed nursing or retirement facility.</t>
        </r>
      </text>
    </comment>
    <comment ref="D14" authorId="0">
      <text>
        <r>
          <rPr>
            <b/>
            <sz val="8"/>
            <rFont val="Tahoma"/>
            <family val="2"/>
          </rPr>
          <t xml:space="preserve">SSI provides monthly payments to aged (65 or older), blind and disabled people with limited income and resources (assets).  </t>
        </r>
      </text>
    </comment>
  </commentList>
</comments>
</file>

<file path=xl/comments9.xml><?xml version="1.0" encoding="utf-8"?>
<comments xmlns="http://schemas.openxmlformats.org/spreadsheetml/2006/main">
  <authors>
    <author>Eleanor LeClair</author>
  </authors>
  <commentList>
    <comment ref="E37" authorId="0">
      <text>
        <r>
          <rPr>
            <b/>
            <sz val="8"/>
            <rFont val="Tahoma"/>
            <family val="2"/>
          </rPr>
          <t>NRRO will use the higher of 
a) the funds designated or restricted by the institute or 
b) a per capita allocation of unrestricted funds.     
NRRO recognizes and respects the right of each institute to determine the allocation of its funds for internal reporting and decision-making purposes.  However, a uniform definition of "assets available for retirement" is needed in order to carry out the intent of NRRO's distribution criteria.</t>
        </r>
      </text>
    </comment>
    <comment ref="E3" authorId="0">
      <text>
        <r>
          <rPr>
            <b/>
            <sz val="8"/>
            <rFont val="Tahoma"/>
            <family val="2"/>
          </rPr>
          <t>Please mail a copy of the institute's financial statements and the financial statements for Charitable Trusts (if any) along with this Direct Care Assistance application.   The numbers on this page of the application should agree with those on the Statement of Financial Position (Balance Sheet.)  
Please cross reference the line letters from this form on the Statement of Financial Position.  For example, write the letter "A" next to all lines that are included in the cash total; write the letter "E1" next to all lines that are included in "Funds Designated or Restricted for Retirement."</t>
        </r>
      </text>
    </comment>
    <comment ref="E5" authorId="0">
      <text>
        <r>
          <rPr>
            <b/>
            <sz val="8"/>
            <rFont val="Tahoma"/>
            <family val="2"/>
          </rPr>
          <t xml:space="preserve">Include all cash balances, checking accounts, savings account, bank CD's, money market accounts and government issued securities that mature in less than one year.  </t>
        </r>
        <r>
          <rPr>
            <sz val="8"/>
            <rFont val="Tahoma"/>
            <family val="2"/>
          </rPr>
          <t xml:space="preserve">
</t>
        </r>
      </text>
    </comment>
    <comment ref="E7" authorId="0">
      <text>
        <r>
          <rPr>
            <b/>
            <sz val="8"/>
            <rFont val="Tahoma"/>
            <family val="2"/>
          </rPr>
          <t>Include all accounts receivable that are deemed collectible.  If there is a reserve for doubtful accounts, report the balance net of the reserve.</t>
        </r>
      </text>
    </comment>
  </commentList>
</comments>
</file>

<file path=xl/sharedStrings.xml><?xml version="1.0" encoding="utf-8"?>
<sst xmlns="http://schemas.openxmlformats.org/spreadsheetml/2006/main" count="702" uniqueCount="643">
  <si>
    <t>Receivables – include all accounts receivable that are deemed collectible. If there is a reserve for doubtful accounts set up, net this reserve against the reported balance. Report all loans payable to the religious institute and from which the institute reasonably expects full payment.  Include alternative investments in this category.  If a loan is on the books and it is deemed not collectible, do not include it in the reported amount.  Similarly, if a reserve for doubtful loans has been established, net this reserve against the receivables. If it is believed that a non-performing loan will partially payoff, then report the best estimate of the anticipated amount to be paid.  Report all loans, secured by mortgages or other collateral, as well as any unsecured loans made.  Include any land contracts.</t>
  </si>
  <si>
    <t>Investments – report the market value of stocks, bonds, government issues, mutual funds and marketable annuities, etc.  Also include the balances on long-term bank CD’s (over 1 year), the cash value of any insurance policies that could be traded in, the market value of short term marketable instruments such as commercial paper, repurchase agreements, banker’s acceptances, etc.  Reference audit notes or investment statements for market value.</t>
  </si>
  <si>
    <t xml:space="preserve">Total Cash, Receivables and Investments restricted as Patrimony or Dowry (if included in investment total on line C above – these funds are not part of the institute’s assets, but are held in trust for a member. </t>
  </si>
  <si>
    <t>Number of Social Security Recipients</t>
  </si>
  <si>
    <t>Provided on-going education within the last two years for the person(s) responsible for the care of the elder members of the institute.</t>
  </si>
  <si>
    <t>Participate in Medicare D - Low Income Subsidy.</t>
  </si>
  <si>
    <t>The Major Superior has indicated in Section 2 whether he/she gives or does not give permission for disclosure to the local ordinary.</t>
  </si>
  <si>
    <t>Section 5: SOCIAL SECURITY (check all that are applicable)</t>
  </si>
  <si>
    <t>Section 7:  PARTICIPATION IN PUBLIC PROGRAMS (check all that are applicable)</t>
  </si>
  <si>
    <t>Section 8: COST OF CARE (check all that are applicable)</t>
  </si>
  <si>
    <t>Average Annual Social Security based on number of members 65 and above</t>
  </si>
  <si>
    <t>If the Institute received assistance last year, the use of the funds is reported (must agree with the amount listed in the lower left hand corner of Section 1).</t>
  </si>
  <si>
    <t xml:space="preserve">Other unrestricted funds that could be used for retirement - any unrestricted funds that the institute feels could be used for retirement if it became necessary. </t>
  </si>
  <si>
    <t xml:space="preserve">Other unrestricted funds - Cash, Receivables, Investments, as well as Board Designated Funds should be included on this line.   </t>
  </si>
  <si>
    <t>Help - Definitions and Application Explanation Guide</t>
  </si>
  <si>
    <t>A.</t>
  </si>
  <si>
    <t>Cash</t>
  </si>
  <si>
    <t>B.</t>
  </si>
  <si>
    <t>Receivables</t>
  </si>
  <si>
    <t>C.</t>
  </si>
  <si>
    <t>Insurance Plans [annuities]).</t>
  </si>
  <si>
    <t>D.</t>
  </si>
  <si>
    <t>TOTAL (A + B + C):</t>
  </si>
  <si>
    <t>E.</t>
  </si>
  <si>
    <t>G.</t>
  </si>
  <si>
    <t>FIXED ASSETS:</t>
  </si>
  <si>
    <t>concerns and/or separately incorporated.)</t>
  </si>
  <si>
    <t xml:space="preserve">Qualified Church Plans, Pension Plans, Generalate Retirement Funds, and </t>
  </si>
  <si>
    <t>3211 4th Street, NE</t>
  </si>
  <si>
    <t>Washington, DC 20017-1194</t>
  </si>
  <si>
    <t>Phone:  202-541-3215</t>
  </si>
  <si>
    <t>Fax: 202-541-3053</t>
  </si>
  <si>
    <t>Monica Glover</t>
  </si>
  <si>
    <t>Eleanor LeClair</t>
  </si>
  <si>
    <t>Phone:  571-228-3174</t>
  </si>
  <si>
    <t>National Religious Retirement Office</t>
  </si>
  <si>
    <t>CONGREGATIONAL PROFILE</t>
  </si>
  <si>
    <t>PART 1</t>
  </si>
  <si>
    <t>Congid #</t>
  </si>
  <si>
    <t>Index</t>
  </si>
  <si>
    <t>It is NRRO's practice to list those who decline funding in the "Congregational Contributions" section of the NRRO annual report.  Please indicate if you want your institute listed.</t>
  </si>
  <si>
    <t>Number of Members</t>
  </si>
  <si>
    <t>Number of Members 70 and above</t>
  </si>
  <si>
    <t>Median Age</t>
  </si>
  <si>
    <t>Average annual cost per member age 70+ (minus Social Security)</t>
  </si>
  <si>
    <t>Shortfall (-) per member age 70+</t>
  </si>
  <si>
    <t>Percent Unfunded based on reported cost of care</t>
  </si>
  <si>
    <t>Signature of Major Superior __________________________________  Date _____________________</t>
  </si>
  <si>
    <t>Yes</t>
  </si>
  <si>
    <t>No</t>
  </si>
  <si>
    <t>cListedAnnualRpt</t>
  </si>
  <si>
    <t>cAgreement:</t>
  </si>
  <si>
    <t>cApply</t>
  </si>
  <si>
    <t>cApplyDecline</t>
  </si>
  <si>
    <t>Yes, we are applying for Direct Care Assistance.</t>
  </si>
  <si>
    <t>cApplying</t>
  </si>
  <si>
    <t>cApplyAccept</t>
  </si>
  <si>
    <t>Annual amount assets will support per member age 70+ (designated by institute)</t>
  </si>
  <si>
    <t>I give permission for my institute's information to be shared in the Annual Report.</t>
  </si>
  <si>
    <t>I do not give permission for my institute's information to be shared in the Annual Report.</t>
  </si>
  <si>
    <t>cPermission</t>
  </si>
  <si>
    <t>Funds designated  for Retirement:</t>
  </si>
  <si>
    <t>2. Charitable Trusts</t>
  </si>
  <si>
    <t>3. Tax Qualified Church Plan</t>
  </si>
  <si>
    <t>4. Pension Plans</t>
  </si>
  <si>
    <t>5. Generalate Retirement Funds</t>
  </si>
  <si>
    <t>6. Insurance Plans (annuities)</t>
  </si>
  <si>
    <t>7. Donor funds restricted for retirement</t>
  </si>
  <si>
    <t>Total of Designated Retirement Funds:</t>
  </si>
  <si>
    <t>Designated Funds.)</t>
  </si>
  <si>
    <t>Total Cash, Receivables and Investments restricted as Patrimony or Dowry.</t>
  </si>
  <si>
    <t>Total Cash, Receivable and Investments temporarily or permanently restricted</t>
  </si>
  <si>
    <t xml:space="preserve">Other buildings and land (Do not include ministerial property if they are going </t>
  </si>
  <si>
    <t xml:space="preserve">OPERATING FUND LIABILITIES (Report any liabilities to the operating fund) - </t>
  </si>
  <si>
    <t>RETIREMENT FUND LIABILITIES (not related to Charitable Trust)</t>
  </si>
  <si>
    <t>SECTION IV - CENSUS</t>
  </si>
  <si>
    <t>Number of members</t>
  </si>
  <si>
    <t>Age in base year</t>
  </si>
  <si>
    <t>Members &lt; 70</t>
  </si>
  <si>
    <t>Members &gt;= 70</t>
  </si>
  <si>
    <t>Total Members</t>
  </si>
  <si>
    <t>Section IV -  Census</t>
  </si>
  <si>
    <t>Section I - Congregational Profile</t>
  </si>
  <si>
    <t>SECTION I -</t>
  </si>
  <si>
    <t>Total Annual Social Security Benefits</t>
  </si>
  <si>
    <t>Annual Fair Market Value per person</t>
  </si>
  <si>
    <t>Indicate the methods implemented by your institute as part of retirement planning.  Place a check by each item that applies to your institute.   These responses do influence the amount of funding your institute will receive.</t>
  </si>
  <si>
    <t>a.</t>
  </si>
  <si>
    <t>b.</t>
  </si>
  <si>
    <t>Utilize Medicaid licensed retirement facilities:</t>
  </si>
  <si>
    <t>PARTICIPATION IN PUBLIC PROGRAMS</t>
  </si>
  <si>
    <t>Number enrolled</t>
  </si>
  <si>
    <t>QMB or SLMB</t>
  </si>
  <si>
    <t>Medicaid - Nursing Home</t>
  </si>
  <si>
    <t>Average annual SSI benefit per recipient</t>
  </si>
  <si>
    <t>Cost of Care Calculation</t>
  </si>
  <si>
    <t>Independent</t>
  </si>
  <si>
    <t>Total cost</t>
  </si>
  <si>
    <t>Census</t>
  </si>
  <si>
    <t>Assisted Living</t>
  </si>
  <si>
    <t>F.</t>
  </si>
  <si>
    <t>H.</t>
  </si>
  <si>
    <t>I.</t>
  </si>
  <si>
    <t>Section V -  Social Security</t>
  </si>
  <si>
    <t>SECTION IX - SYSTEM</t>
  </si>
  <si>
    <t>&lt;=25</t>
  </si>
  <si>
    <t>&gt;=104</t>
  </si>
  <si>
    <t>Median Age Calculation</t>
  </si>
  <si>
    <t xml:space="preserve">Median Age = </t>
  </si>
  <si>
    <t>Total Count of Members divided by 2</t>
  </si>
  <si>
    <t>Spreadsheets for calculating the cost of care are available on the NRRO website:</t>
  </si>
  <si>
    <t>cCostOfCareWebsite</t>
  </si>
  <si>
    <t>I reviewed but did not use the cost of care forms on the NRRO Website</t>
  </si>
  <si>
    <t>I calculated the cost of care using my own method</t>
  </si>
  <si>
    <t>Congregational Profile</t>
  </si>
  <si>
    <t>Assistance Application</t>
  </si>
  <si>
    <t>Grant Use &amp; Census</t>
  </si>
  <si>
    <t>Social Security</t>
  </si>
  <si>
    <t>Cost of Care</t>
  </si>
  <si>
    <t>Financial Accountability</t>
  </si>
  <si>
    <t>Print Options</t>
  </si>
  <si>
    <t>Send completed forms to:</t>
  </si>
  <si>
    <t>The forms on the NRRO Website were used for calculating the cost of care</t>
  </si>
  <si>
    <t>Weighted average cost of care for members &gt;=70 years, across all care levels:</t>
  </si>
  <si>
    <t>Main residence/infirmary/administrative building (land and buildings).</t>
  </si>
  <si>
    <t>Retirement fund liabilities owed to outside parties</t>
  </si>
  <si>
    <t xml:space="preserve">Are providing for future elder care needs by: </t>
  </si>
  <si>
    <t>Participate in Social Security and/or Supplemental Security Income (SSI) programs.</t>
  </si>
  <si>
    <t>Divested or developed alternate uses for underutilized property.</t>
  </si>
  <si>
    <t>Completed or updated a financial forecast within the last two years.</t>
  </si>
  <si>
    <t>Utilize professional investment advisors and/or have an outside investment advisory committee.</t>
  </si>
  <si>
    <t>Institute’s own licensed facility.</t>
  </si>
  <si>
    <t>Licensed facility owned by someone else.</t>
  </si>
  <si>
    <t>Participate in collaborative retirement projects or programs.</t>
  </si>
  <si>
    <t>J.</t>
  </si>
  <si>
    <t>K.</t>
  </si>
  <si>
    <t>L.</t>
  </si>
  <si>
    <t>1. Value on books</t>
  </si>
  <si>
    <t>2. Net realizable value (if known)</t>
  </si>
  <si>
    <t>1. Outstanding debt and accounts payable</t>
  </si>
  <si>
    <t>2. Loan guarantee</t>
  </si>
  <si>
    <t>3. Contingent liabilities</t>
  </si>
  <si>
    <t>Product Information:</t>
  </si>
  <si>
    <t>This workbook contains imbedded macros.  To experience the full and accurate use of this product, please check to make sure macros are enabled.</t>
  </si>
  <si>
    <t>Click the button below.  If you receive an error you will need to enable your macros.</t>
  </si>
  <si>
    <t>If you received a message that macros are disabled, execute the following steps.</t>
  </si>
  <si>
    <t>1.  On the Tools menu, click Options.</t>
  </si>
  <si>
    <t>2.  Click the Security tab.</t>
  </si>
  <si>
    <t>3.  Under the Macro Security, click the Macro Security button.</t>
  </si>
  <si>
    <t>4.  Click the Security Level tab, and select Medium security.</t>
  </si>
  <si>
    <t>5.  Exit this workbook.</t>
  </si>
  <si>
    <t>6.  Re-open the workbook and "Enable" macros when prompted.</t>
  </si>
  <si>
    <t>7.  Check your macros again by clicking the button, "Are my macros enabled?"</t>
  </si>
  <si>
    <t>MACROS:</t>
  </si>
  <si>
    <t>PRODUCT COMPATIBILITY:</t>
  </si>
  <si>
    <t>This workbook was created using Microsoft Excel 2003.  If you have a newer version of Excel, you may receive a message when you save your file.  The message may ask you to confirm before saving.  Click OK to Indicate the process should continue.</t>
  </si>
  <si>
    <t xml:space="preserve">United States where our institute has presence. </t>
  </si>
  <si>
    <t>www.usccb.org/nrro</t>
  </si>
  <si>
    <t>VERSION:</t>
  </si>
  <si>
    <t>No, we decline Direct Care Assistance from the Retirement Fund for Religious.</t>
  </si>
  <si>
    <t>cBishopRelease</t>
  </si>
  <si>
    <t>The following data will be disclosed in the NRRO Annual report.  If you do not give permission to disclose, only the amount of Direct Care Assistance you receive will be listed.</t>
  </si>
  <si>
    <t>(A sample of your institute's disclosure based on the prior year's data will be sent to you in a personalized copy of this page.)</t>
  </si>
  <si>
    <t xml:space="preserve">1. Amount of assistance deposited in Continuing Community Support Fund </t>
  </si>
  <si>
    <t>2. Amount of assistance used for current care of retired</t>
  </si>
  <si>
    <t>SECTION VI - SELF HELP</t>
  </si>
  <si>
    <t>SECTION V - SOCIAL SECURITY</t>
  </si>
  <si>
    <t>Intermediate/Skilled</t>
  </si>
  <si>
    <t>1. Funds designated or restricted for retirement</t>
  </si>
  <si>
    <t>Other unrestricted funds that could be used for retirement:</t>
  </si>
  <si>
    <t>Do not include patrimony here.  Add patrimony to line F above.</t>
  </si>
  <si>
    <t>M.</t>
  </si>
  <si>
    <t>Financial Statements Disposal Procedure:</t>
  </si>
  <si>
    <t>cDisposal</t>
  </si>
  <si>
    <t>NRRO has permission to dispose of the institute's financial statements.</t>
  </si>
  <si>
    <t>MGlover@usccb.org</t>
  </si>
  <si>
    <t>Direct Care Assistance Application Software designed and developed by:</t>
  </si>
  <si>
    <t>Section III -  Accountability Form/Assistance Use</t>
  </si>
  <si>
    <t>Assistance Use &amp; Census</t>
  </si>
  <si>
    <t>Attn:  Direct Care Assistance Processing</t>
  </si>
  <si>
    <r>
      <t>For apostolic communities</t>
    </r>
    <r>
      <rPr>
        <b/>
        <sz val="11"/>
        <rFont val="Arial"/>
        <family val="2"/>
      </rPr>
      <t>:  Negotiating adequate salaries/stipend and benefits, including retirement benefits, for active members.</t>
    </r>
  </si>
  <si>
    <r>
      <t>For contemplative communities</t>
    </r>
    <r>
      <rPr>
        <b/>
        <sz val="11"/>
        <rFont val="Arial"/>
        <family val="2"/>
      </rPr>
      <t>:  Have a support ministry and/or donor base adequate to support current elder care and to set aside some savings for future elder care.</t>
    </r>
  </si>
  <si>
    <r>
      <t xml:space="preserve">Average per capita living cost for </t>
    </r>
    <r>
      <rPr>
        <b/>
        <u val="single"/>
        <sz val="11"/>
        <rFont val="Arial"/>
        <family val="2"/>
      </rPr>
      <t>independent</t>
    </r>
    <r>
      <rPr>
        <b/>
        <sz val="11"/>
        <rFont val="Arial"/>
        <family val="2"/>
      </rPr>
      <t xml:space="preserve"> members &gt;= 70 years:</t>
    </r>
  </si>
  <si>
    <r>
      <t xml:space="preserve">Average per capita </t>
    </r>
    <r>
      <rPr>
        <b/>
        <u val="single"/>
        <sz val="11"/>
        <rFont val="Arial"/>
        <family val="2"/>
      </rPr>
      <t>assisted living</t>
    </r>
    <r>
      <rPr>
        <b/>
        <sz val="11"/>
        <rFont val="Arial"/>
        <family val="2"/>
      </rPr>
      <t xml:space="preserve"> cost for members &gt;= 70 years:</t>
    </r>
  </si>
  <si>
    <r>
      <t xml:space="preserve">Average per capita </t>
    </r>
    <r>
      <rPr>
        <b/>
        <u val="single"/>
        <sz val="11"/>
        <rFont val="Arial"/>
        <family val="2"/>
      </rPr>
      <t>skilled care</t>
    </r>
    <r>
      <rPr>
        <b/>
        <sz val="11"/>
        <rFont val="Arial"/>
        <family val="2"/>
      </rPr>
      <t xml:space="preserve"> cost for members &gt;= 70 years:</t>
    </r>
  </si>
  <si>
    <r>
      <t>Total (E + F + G + H + I)</t>
    </r>
    <r>
      <rPr>
        <b/>
        <i/>
        <sz val="11"/>
        <rFont val="Arial"/>
        <family val="2"/>
      </rPr>
      <t>:</t>
    </r>
  </si>
  <si>
    <r>
      <t xml:space="preserve">Other unrestricted funds. </t>
    </r>
    <r>
      <rPr>
        <b/>
        <i/>
        <sz val="11"/>
        <color indexed="10"/>
        <rFont val="Arial"/>
        <family val="2"/>
      </rPr>
      <t>(Cash, receivables, investments, and board designated funds.)</t>
    </r>
  </si>
  <si>
    <r>
      <t>by donor for other than retirement purposes.</t>
    </r>
    <r>
      <rPr>
        <b/>
        <sz val="11"/>
        <rFont val="Arial"/>
        <family val="2"/>
      </rPr>
      <t xml:space="preserve"> </t>
    </r>
    <r>
      <rPr>
        <b/>
        <i/>
        <sz val="11"/>
        <color indexed="10"/>
        <rFont val="Arial"/>
        <family val="2"/>
      </rPr>
      <t xml:space="preserve">(This DOES NOT include Board </t>
    </r>
  </si>
  <si>
    <r>
      <t xml:space="preserve">Investments: </t>
    </r>
    <r>
      <rPr>
        <b/>
        <i/>
        <sz val="11"/>
        <color indexed="10"/>
        <rFont val="Arial"/>
        <family val="2"/>
      </rPr>
      <t xml:space="preserve">(These should include stocks, bonds, Charitable Trusts, Tax </t>
    </r>
  </si>
  <si>
    <t>Print Reports in black and white</t>
  </si>
  <si>
    <t>Print Black and White</t>
  </si>
  <si>
    <t>[ NRRO USE ONLY ]</t>
  </si>
  <si>
    <t>WARNING - It appears that macros are disabled!</t>
  </si>
  <si>
    <r>
      <t xml:space="preserve">This workbook contains imbedded macros.  To experience the full and </t>
    </r>
    <r>
      <rPr>
        <b/>
        <u val="single"/>
        <sz val="10"/>
        <color indexed="8"/>
        <rFont val="Arial"/>
        <family val="2"/>
      </rPr>
      <t>accurate</t>
    </r>
    <r>
      <rPr>
        <b/>
        <sz val="10"/>
        <color indexed="8"/>
        <rFont val="Arial"/>
        <family val="2"/>
      </rPr>
      <t xml:space="preserve"> use of this product, please check to make sure macros are </t>
    </r>
    <r>
      <rPr>
        <b/>
        <u val="single"/>
        <sz val="10"/>
        <color indexed="8"/>
        <rFont val="Arial"/>
        <family val="2"/>
      </rPr>
      <t>enabled</t>
    </r>
    <r>
      <rPr>
        <b/>
        <sz val="10"/>
        <color indexed="8"/>
        <rFont val="Arial"/>
        <family val="2"/>
      </rPr>
      <t>.</t>
    </r>
  </si>
  <si>
    <t>Determine your version of Microsoft Excel:</t>
  </si>
  <si>
    <t>2.  Identify your version of Microsoft Excel</t>
  </si>
  <si>
    <t>3.  Go to the instructions below for your version</t>
  </si>
  <si>
    <t>Microsoft Excel 2000</t>
  </si>
  <si>
    <t>1.  On the Tools menu, click Macros, then Security.</t>
  </si>
  <si>
    <t>2.  On the Security Level tab select Medium.</t>
  </si>
  <si>
    <t>3.  Click the Print tab on the bottom of the screen.</t>
  </si>
  <si>
    <t>6.  Reopen the Assistance Application Form and choose the enable macros option when prompted.</t>
  </si>
  <si>
    <t>4.  Choose Save Assistance Application Form.</t>
  </si>
  <si>
    <t>5.  Exit the worksheet.</t>
  </si>
  <si>
    <t>1.  On the Help menu, click About Microsoft Excel</t>
  </si>
  <si>
    <t>Section VI -  Self Help</t>
  </si>
  <si>
    <t>SECTION III - ACCOUNTABILITY FORM / ASSISTANCE USE</t>
  </si>
  <si>
    <t>If you are not applying, we do appreciate if you share your information in order to keep our statistics as complete as possible.</t>
  </si>
  <si>
    <t>Section VII - Public Programs</t>
  </si>
  <si>
    <t>Section VIII -  Cost of Care</t>
  </si>
  <si>
    <t>Section IX -  Financial Accountability</t>
  </si>
  <si>
    <t>Section X -  Print and Save</t>
  </si>
  <si>
    <t>SECTION VII - PUBLIC PROGRAMS</t>
  </si>
  <si>
    <t xml:space="preserve">SECTION VIII - COST OF CARE </t>
  </si>
  <si>
    <t>SECTION IX - FINANCIAL ACCOUNTABILITY</t>
  </si>
  <si>
    <t>SECTION X - PRINT and SAVE</t>
  </si>
  <si>
    <t>DIRECT CARE APPLICATION EXPLANATION SHEET</t>
  </si>
  <si>
    <t>Indicate the methods implemented by the institute as part of its retirement planning. These responses do influence the amount of funds the institute receives.</t>
  </si>
  <si>
    <t xml:space="preserve">Using the total institute census, indicate the number of members who participate in public programs. </t>
  </si>
  <si>
    <t>Section II:  Application for Direct Care Assistance</t>
  </si>
  <si>
    <t>Section III:  Accountability for previous year assistance</t>
  </si>
  <si>
    <t>Section IV:  Census</t>
  </si>
  <si>
    <t>Section V:  Social Security</t>
  </si>
  <si>
    <t>For assistance with this application, please contact:</t>
  </si>
  <si>
    <t>Section VI:  Self Help</t>
  </si>
  <si>
    <t>Section VII:  Public Programs</t>
  </si>
  <si>
    <t>Section VII:  Cost of Care for Members Age 70 and Above</t>
  </si>
  <si>
    <t>Section IX:  Financial Accountability</t>
  </si>
  <si>
    <t>Explanation Guide</t>
  </si>
  <si>
    <t>WebsiteLink</t>
  </si>
  <si>
    <r>
      <t>Percent Unfunded for assistance purposes (</t>
    </r>
    <r>
      <rPr>
        <b/>
        <sz val="9"/>
        <rFont val="Arial"/>
        <family val="2"/>
      </rPr>
      <t>based on the National Average Cost of Care</t>
    </r>
    <r>
      <rPr>
        <b/>
        <sz val="11"/>
        <rFont val="Arial"/>
        <family val="2"/>
      </rPr>
      <t>)</t>
    </r>
  </si>
  <si>
    <t>I give permission for my religious institute's name to be shared in the Annual Report.</t>
  </si>
  <si>
    <t>I do not give permission for my religious institute's name to be shared in the Annual Report.</t>
  </si>
  <si>
    <t>Please enter the total annual care cost and census for each member group:</t>
  </si>
  <si>
    <t>Permission for Disclosure to (Arch)Bishops</t>
  </si>
  <si>
    <t>If your institute applies for and receives Direct Care Assistance, it is NRRO's practice to disclose some of your institute's information to the Local Ordinary of the (arch)diocese where your central house is located.  NRRO discloses this information only if you grant permission for this disclosure.  The following information will be shared with your (arch)bishop if you grant permission:</t>
  </si>
  <si>
    <t>I give permission for my institute's information to be shared with the (Arch)Diocese and (Arch)Bishop.</t>
  </si>
  <si>
    <t>I do not give permission for my institute's information to be shared with the (Arch)Diocese and (Arch)Bishop.</t>
  </si>
  <si>
    <t>I also request that this information be shared with the (Arch)Diocese and (Arch)Bishop in the</t>
  </si>
  <si>
    <t>Please list (Arch)Diocese name only:</t>
  </si>
  <si>
    <t>Direct Care Assistance Amount</t>
  </si>
  <si>
    <t>From the total census of the institute, indicate the number of members who participate in the following programs:</t>
  </si>
  <si>
    <t>cApplyDecline1</t>
  </si>
  <si>
    <t>cApplyDecline2</t>
  </si>
  <si>
    <t>cApplyDecline3</t>
  </si>
  <si>
    <t>cApplyDecline4</t>
  </si>
  <si>
    <t>Cost of Care (Public Programs &amp; Cost of Care tab)</t>
  </si>
  <si>
    <t>Total Annual Social Security (Social Security &amp; Self Help tab)</t>
  </si>
  <si>
    <t>Census Information (Assistance Use &amp; Census tab)</t>
  </si>
  <si>
    <t>Market value of Retirement Assets (Insert in the Retirement Assets section below)</t>
  </si>
  <si>
    <t xml:space="preserve">Market Value of Retirement Assets </t>
  </si>
  <si>
    <t>NRRO Annual Report Listing</t>
  </si>
  <si>
    <t>Provided on-going education within the last two years for the institute finance officer (e.g. participation in RCRI).</t>
  </si>
  <si>
    <t>Medicaid - Medical (Non Nursing Home)</t>
  </si>
  <si>
    <t>Definitions</t>
  </si>
  <si>
    <r>
      <t xml:space="preserve">Major Superior. </t>
    </r>
    <r>
      <rPr>
        <sz val="12"/>
        <color indexed="8"/>
        <rFont val="Times New Roman"/>
        <family val="1"/>
      </rPr>
      <t>The superior for this reporting unit of the institute; in the case of a province or region, NRRO needs the name of the provincial or regional superior.</t>
    </r>
  </si>
  <si>
    <r>
      <t xml:space="preserve">Treasurer. </t>
    </r>
    <r>
      <rPr>
        <sz val="12"/>
        <color indexed="8"/>
        <rFont val="Times New Roman"/>
        <family val="1"/>
      </rPr>
      <t>The canonical treasurer or the chief financial officer; the person NRRO should contact if there are questions related to the financial information provided to NRRO by the institute.</t>
    </r>
  </si>
  <si>
    <r>
      <t xml:space="preserve">Congregational Contact. </t>
    </r>
    <r>
      <rPr>
        <sz val="12"/>
        <color indexed="8"/>
        <rFont val="Times New Roman"/>
        <family val="1"/>
      </rPr>
      <t>Person who will work with the Diocesan Coordinator of the Retirement Fund for Religious to provide speakers in local parishes on the weekend of the annual collection.</t>
    </r>
  </si>
  <si>
    <r>
      <t xml:space="preserve">Retirement Director. </t>
    </r>
    <r>
      <rPr>
        <sz val="12"/>
        <color indexed="8"/>
        <rFont val="Times New Roman"/>
        <family val="1"/>
      </rPr>
      <t>Person who is responsible to assist institute members with the transitions of the elder years.</t>
    </r>
  </si>
  <si>
    <r>
      <t xml:space="preserve">Communications Director. </t>
    </r>
    <r>
      <rPr>
        <sz val="12"/>
        <color indexed="8"/>
        <rFont val="Times New Roman"/>
        <family val="1"/>
      </rPr>
      <t>Person who will assist with efforts for local publicity for the Retirement Fund for Religious.</t>
    </r>
  </si>
  <si>
    <r>
      <t>Fair Market Value.</t>
    </r>
    <r>
      <rPr>
        <sz val="12"/>
        <color indexed="8"/>
        <rFont val="Times New Roman"/>
        <family val="1"/>
      </rPr>
      <t xml:space="preserve"> (FMV) is the amount that the institute has determined to be the value of the board, lodging, clothing and other perquisites a member receives from the institute and on which FICA payments are based.  Every institute that pays into Social Security for its members should be reporting a FMV.  </t>
    </r>
  </si>
  <si>
    <r>
      <t>Low Income Subsidy - Medicare Part D.</t>
    </r>
    <r>
      <rPr>
        <sz val="12"/>
        <color indexed="8"/>
        <rFont val="Times New Roman"/>
        <family val="1"/>
      </rPr>
      <t xml:space="preserve"> This program provides additional financial assistance to low-income persons in conjunction with the Medicare Prescription Drug Benefit Program.</t>
    </r>
  </si>
  <si>
    <r>
      <t xml:space="preserve">QMB or SLMB. </t>
    </r>
    <r>
      <rPr>
        <sz val="12"/>
        <rFont val="Times New Roman"/>
        <family val="1"/>
      </rPr>
      <t>Qualified Medicare Beneficiary (QMB): person with income at or below the Federal poverty level.  The state will pay the standard Medicare premiums, deductibles and coinsurance.  Specified Low Income Medicare Beneficiary (SLMB): person with a slightly higher level of income. The state will pay their standard Medicare premiums but not the deductibles and coinsurance.</t>
    </r>
  </si>
  <si>
    <r>
      <t xml:space="preserve">Medicaid – Medical. </t>
    </r>
    <r>
      <rPr>
        <sz val="12"/>
        <rFont val="Times New Roman"/>
        <family val="1"/>
      </rPr>
      <t>A program of government financed medical care for specified groups.  Services covered by Medicaid include inpatient and outpatient hospital services, laboratory and X-ray services, physician services, etc.</t>
    </r>
  </si>
  <si>
    <r>
      <t xml:space="preserve">Medicaid - Nursing Home. </t>
    </r>
    <r>
      <rPr>
        <sz val="12"/>
        <rFont val="Times New Roman"/>
        <family val="1"/>
      </rPr>
      <t>The section of Medicaid that pays for the care of eligible individuals in a licensed nursing or retirement facility.</t>
    </r>
  </si>
  <si>
    <r>
      <t>Supplemental Security Income (SSI).</t>
    </r>
    <r>
      <rPr>
        <sz val="12"/>
        <rFont val="Times New Roman"/>
        <family val="1"/>
      </rPr>
      <t xml:space="preserve"> SSI provides monthly payments to aged (65 or older), blind and disabled people with limited income and resources (assets).  </t>
    </r>
  </si>
  <si>
    <r>
      <t xml:space="preserve">Cash. </t>
    </r>
    <r>
      <rPr>
        <sz val="12"/>
        <rFont val="Times New Roman"/>
        <family val="1"/>
      </rPr>
      <t xml:space="preserve">Include all cash balances, checking accounts, savings account, bank CD's, money market accounts and government issued securities that mature in less than one year.  </t>
    </r>
  </si>
  <si>
    <r>
      <t xml:space="preserve">Receivables. </t>
    </r>
    <r>
      <rPr>
        <sz val="12"/>
        <rFont val="Times New Roman"/>
        <family val="1"/>
      </rPr>
      <t>Include all accounts receivable that are deemed collectible.  If there is a reserve for doubtful accounts, report the balance net of the reserve.</t>
    </r>
  </si>
  <si>
    <r>
      <t xml:space="preserve">Other unrestricted funds that could be used for retirement. </t>
    </r>
    <r>
      <rPr>
        <sz val="12"/>
        <rFont val="Times New Roman"/>
        <family val="1"/>
      </rPr>
      <t>NRRO will use the higher of a) the funds designated or restricted by the institute or b) a per capita allocation of unrestricted funds.  NRRO recognizes and respects the right of each institute to determine the allocation of its funds for internal reporting and decision-making purposes.  However, a uniform definition of "assets available for retirement" is needed in order to carry out the intent of NRRO's distribution criteria.</t>
    </r>
  </si>
  <si>
    <r>
      <t>NOTE</t>
    </r>
    <r>
      <rPr>
        <b/>
        <sz val="12"/>
        <color indexed="10"/>
        <rFont val="Arial"/>
        <family val="2"/>
      </rPr>
      <t>: If using the electronic form, parts of the application will be automatically calculated.</t>
    </r>
  </si>
  <si>
    <r>
      <t>Section I:</t>
    </r>
    <r>
      <rPr>
        <sz val="11"/>
        <color indexed="8"/>
        <rFont val="Arial"/>
        <family val="2"/>
      </rPr>
      <t xml:space="preserve">   </t>
    </r>
    <r>
      <rPr>
        <b/>
        <sz val="11"/>
        <color indexed="8"/>
        <rFont val="Arial"/>
        <family val="2"/>
      </rPr>
      <t>Congregational Profile</t>
    </r>
  </si>
  <si>
    <r>
      <t xml:space="preserve">Make any changes necessary to the information listed.  Complete </t>
    </r>
    <r>
      <rPr>
        <b/>
        <u val="single"/>
        <sz val="11"/>
        <color indexed="8"/>
        <rFont val="Arial"/>
        <family val="2"/>
      </rPr>
      <t>only</t>
    </r>
    <r>
      <rPr>
        <sz val="11"/>
        <color indexed="8"/>
        <rFont val="Arial"/>
        <family val="2"/>
      </rPr>
      <t xml:space="preserve"> the information that has changed.</t>
    </r>
  </si>
  <si>
    <t xml:space="preserve">State whether the institute is applying or not applying for Direct Care Assistance.  </t>
  </si>
  <si>
    <r>
      <t>Fair Market Value</t>
    </r>
    <r>
      <rPr>
        <sz val="11"/>
        <color indexed="8"/>
        <rFont val="Arial"/>
        <family val="2"/>
      </rPr>
      <t xml:space="preserve"> (FMV) is the amount that the institute has determined to be the value of the board, lodging, clothing and other perquisites a member receives from the institute, and on which FICA payments are based. Every institute that pays FICA taxes should be reporting a FMV.</t>
    </r>
  </si>
  <si>
    <r>
      <t xml:space="preserve">Institutes may use the cost of care forms found on the NRRO website or use their own method of calculating this information. </t>
    </r>
    <r>
      <rPr>
        <i/>
        <sz val="11"/>
        <color indexed="10"/>
        <rFont val="Arial"/>
        <family val="2"/>
      </rPr>
      <t>If using the electronic form, some of the information will be calculated automatically.</t>
    </r>
    <r>
      <rPr>
        <sz val="11"/>
        <color indexed="8"/>
        <rFont val="Arial"/>
        <family val="2"/>
      </rPr>
      <t xml:space="preserve"> </t>
    </r>
  </si>
  <si>
    <t xml:space="preserve">Cash – includes all cash balances, checking accounts, savings accounts, bank CD’s and government issues that mature in less than one year and money market accounts. </t>
  </si>
  <si>
    <t>CHECKLIST FOR DIRECT CARE ASSISTANCE APPLICATION</t>
  </si>
  <si>
    <t>I have indicated in Section 2, whether the Institute is applying or not applying for assistance.</t>
  </si>
  <si>
    <t>The Institute does not participate in Social Security.</t>
  </si>
  <si>
    <t>I have indicated all of the Self Help methods that my Institute has implemented.</t>
  </si>
  <si>
    <t>I have indicated the number of individuals that participate in the various Public Programs listed.</t>
  </si>
  <si>
    <t>I have indicated the Average annual SSI benefit per recipient.</t>
  </si>
  <si>
    <t>The Institute does not participate in Public Programs.</t>
  </si>
  <si>
    <t>Signature of individual completing this Checklist</t>
  </si>
  <si>
    <t>Date</t>
  </si>
  <si>
    <t>Section 1: CONGREGATIONAL PROFILE</t>
  </si>
  <si>
    <t>I have made any necessary correction(s) on Section 1</t>
  </si>
  <si>
    <t>The Major Superior has indicated in Section 2 whether he/she gives or does not give permission for the data to be disclosed in the NRRO Annual Report.</t>
  </si>
  <si>
    <t>Section 3: ACCOUNTABILITY FORM/ASSISTANCE USE</t>
  </si>
  <si>
    <t>Section 4: CENSUS</t>
  </si>
  <si>
    <r>
      <t xml:space="preserve">The census has been completed as of December 31st.  </t>
    </r>
    <r>
      <rPr>
        <b/>
        <sz val="11"/>
        <color indexed="10"/>
        <rFont val="Arial"/>
        <family val="2"/>
      </rPr>
      <t>If completing application electronically, the lower section of the census will be completed automatically.</t>
    </r>
  </si>
  <si>
    <r>
      <t xml:space="preserve">I have attached Section 1 </t>
    </r>
    <r>
      <rPr>
        <b/>
        <sz val="11"/>
        <color indexed="10"/>
        <rFont val="Arial"/>
        <family val="2"/>
      </rPr>
      <t>(Congregational Profile - sent by U.S. mail in January)</t>
    </r>
    <r>
      <rPr>
        <b/>
        <sz val="11"/>
        <rFont val="Arial"/>
        <family val="2"/>
      </rPr>
      <t xml:space="preserve"> to the application (pgs. 2 thru 6).  </t>
    </r>
  </si>
  <si>
    <t>I have indicated the Annual Fair Market Value per person, if the Institute pays into Social Security.</t>
  </si>
  <si>
    <t>Section 6: SELF HELP</t>
  </si>
  <si>
    <t>Section 9: FINANCIAL ACCOUNTABILITY</t>
  </si>
  <si>
    <t>Line "D" and line "J" are equal.</t>
  </si>
  <si>
    <t>There is no "error" message below line "J".</t>
  </si>
  <si>
    <t>I have attached a copy of the audit/review or Statement of Financial Position (Balance Sheet) to the Direct Care Assistance Application.</t>
  </si>
  <si>
    <t>Checklist Options</t>
  </si>
  <si>
    <t>1- Section 1: CONGREGATIONAL PROFILE</t>
  </si>
  <si>
    <t>2- Section 1: CONGREGATIONAL PROFILE</t>
  </si>
  <si>
    <t>1- Section 2: 2010 DIRECT CARE ASSISTANCE APPLICATION</t>
  </si>
  <si>
    <t>2- Section 2: 2010 DIRECT CARE ASSISTANCE APPLICATION</t>
  </si>
  <si>
    <t>3- Section 2: 2010 DIRECT CARE ASSISTANCE APPLICATION</t>
  </si>
  <si>
    <t>4- Section 2: 2010 DIRECT CARE ASSISTANCE APPLICATION</t>
  </si>
  <si>
    <t>1- Section 3: ACCOUNTABILITY FORM/ASSISTANCE USE</t>
  </si>
  <si>
    <t>2- Section 3: ACCOUNTABILITY FORM/ASSISTANCE USE</t>
  </si>
  <si>
    <t>1- Section 4: CENSUS</t>
  </si>
  <si>
    <t>1- Section 5: SOCIAL SECURITY</t>
  </si>
  <si>
    <t>2- Section 5: SOCIAL SECURITY</t>
  </si>
  <si>
    <t>3- Section 5: SOCIAL SECURITY</t>
  </si>
  <si>
    <t>1- Section 6: SELF HELP</t>
  </si>
  <si>
    <t>1- Section 7:  PARTICIPATION IN PUBLIC PROGRAMS</t>
  </si>
  <si>
    <t>2- Section 7:  PARTICIPATION IN PUBLIC PROGRAMS</t>
  </si>
  <si>
    <t>3- Section 7:  PARTICIPATION IN PUBLIC PROGRAMS</t>
  </si>
  <si>
    <t>1- Section 8: COST OF CARE</t>
  </si>
  <si>
    <t>2- Section 8: COST OF CARE</t>
  </si>
  <si>
    <t>3- Section 8: COST OF CARE</t>
  </si>
  <si>
    <t>4- Section 8: COST OF CARE</t>
  </si>
  <si>
    <t>1- Section 9: FINANCIAL ACCOUNTABILITY</t>
  </si>
  <si>
    <t>2- Section 9: FINANCIAL ACCOUNTABILITY</t>
  </si>
  <si>
    <t>3- Section 9: FINANCIAL ACCOUNTABILITY</t>
  </si>
  <si>
    <t>4- Section 9: FINANCIAL ACCOUNTABILITY</t>
  </si>
  <si>
    <t>5- Section 9: FINANCIAL ACCOUNTABILITY</t>
  </si>
  <si>
    <t>Are all the Checklist options True? (0 if all True)</t>
  </si>
  <si>
    <t>We recommend you print this form and manually check off each section as you review your paperwork for accuracy.</t>
  </si>
  <si>
    <r>
      <t xml:space="preserve">Calculate the total of A+B+C. </t>
    </r>
    <r>
      <rPr>
        <sz val="11"/>
        <color indexed="10"/>
        <rFont val="Arial"/>
        <family val="2"/>
      </rPr>
      <t>Electronic form will calculate this line automatically.</t>
    </r>
  </si>
  <si>
    <r>
      <t xml:space="preserve">Funds designated for Retirement - list on each line those funds that are applicable to the Institute. </t>
    </r>
    <r>
      <rPr>
        <sz val="11"/>
        <color indexed="10"/>
        <rFont val="Arial"/>
        <family val="2"/>
      </rPr>
      <t>The total of this section on the electronic form will calculate automatically.</t>
    </r>
  </si>
  <si>
    <r>
      <t xml:space="preserve">Total Cash, Receivable and Investments temporarily or permanently restricted </t>
    </r>
    <r>
      <rPr>
        <u val="single"/>
        <sz val="11"/>
        <color indexed="8"/>
        <rFont val="Arial"/>
        <family val="2"/>
      </rPr>
      <t>by donor for other than retirement purposes</t>
    </r>
    <r>
      <rPr>
        <sz val="11"/>
        <color indexed="8"/>
        <rFont val="Arial"/>
        <family val="2"/>
      </rPr>
      <t xml:space="preserve"> - these are funds that are held for a specific purpose, stated by the donor.  This </t>
    </r>
    <r>
      <rPr>
        <b/>
        <sz val="11"/>
        <color indexed="8"/>
        <rFont val="Arial"/>
        <family val="2"/>
      </rPr>
      <t>DOES NOT</t>
    </r>
    <r>
      <rPr>
        <sz val="11"/>
        <color indexed="8"/>
        <rFont val="Arial"/>
        <family val="2"/>
      </rPr>
      <t xml:space="preserve"> include Board Designated Funds. </t>
    </r>
  </si>
  <si>
    <r>
      <t xml:space="preserve">Calculate the total of E+F+G+H+I. </t>
    </r>
    <r>
      <rPr>
        <b/>
        <sz val="11"/>
        <color indexed="8"/>
        <rFont val="Arial"/>
        <family val="2"/>
      </rPr>
      <t xml:space="preserve">Note: If lines "D" and "J" do not equal each other, there is an ERROR.  </t>
    </r>
    <r>
      <rPr>
        <sz val="11"/>
        <color indexed="10"/>
        <rFont val="Arial"/>
        <family val="2"/>
      </rPr>
      <t>Electronic form will calculate this line automatically.</t>
    </r>
  </si>
  <si>
    <t xml:space="preserve">Congregation Name </t>
  </si>
  <si>
    <t xml:space="preserve">   Address</t>
  </si>
  <si>
    <t xml:space="preserve">Please indicate how the previous year’s assistance was used. Please refer to the congregational profile form for the amount received. </t>
  </si>
  <si>
    <r>
      <t xml:space="preserve">Those members whose retirement costs are the responsibility of the U.S. religious institute should be included in the census data report, even if they are currently living outside the U.S. If they live in the U.S. but their retirement is the responsibility of an institute other than the U.S. institute, they should not be included in the census data. This assistance is for the current year, so only those members who are living on January 1 should be included in the census. </t>
    </r>
    <r>
      <rPr>
        <i/>
        <sz val="11"/>
        <color indexed="8"/>
        <rFont val="Arial"/>
        <family val="2"/>
      </rPr>
      <t xml:space="preserve">Note: if the financial statistics in this report are based on a fiscal year, use the members living at the date the fiscal year end for calculation of cost of care, or find the number of members living at the midpoint of the year if it provides a more accurate calculation, but report the December 31 census figures on the census form.  </t>
    </r>
    <r>
      <rPr>
        <i/>
        <sz val="11"/>
        <color indexed="10"/>
        <rFont val="Arial"/>
        <family val="2"/>
      </rPr>
      <t>If using the electronic form, totals are calculated automatically.</t>
    </r>
  </si>
  <si>
    <r>
      <t xml:space="preserve">I have indicated the total cost of care for Independent living as well as the number of members in that category.  </t>
    </r>
    <r>
      <rPr>
        <b/>
        <sz val="11"/>
        <color indexed="10"/>
        <rFont val="Arial"/>
        <family val="2"/>
      </rPr>
      <t>If completing application electronically, the average will be completed automatically.</t>
    </r>
  </si>
  <si>
    <r>
      <t xml:space="preserve">I have indicated the total cost of care for assisted living as well as the number of members in that category.  </t>
    </r>
    <r>
      <rPr>
        <b/>
        <sz val="11"/>
        <color indexed="10"/>
        <rFont val="Arial"/>
        <family val="2"/>
      </rPr>
      <t>If completing application electronically, the average will be completed automatically.</t>
    </r>
  </si>
  <si>
    <r>
      <t xml:space="preserve">I have indicated the total cost of care for intermediate/skilled as well as the number of members in that category. </t>
    </r>
    <r>
      <rPr>
        <b/>
        <sz val="11"/>
        <color indexed="10"/>
        <rFont val="Arial"/>
        <family val="2"/>
      </rPr>
      <t xml:space="preserve"> If completing application electronically, the average will be completed automatically.</t>
    </r>
  </si>
  <si>
    <t>I have circled and labeled on the audit/review or Statement of Financial Position (Balance Sheet) the amount that appears on line "F", if applicable.</t>
  </si>
  <si>
    <t xml:space="preserve">I have circled and labeled on the audit/review or Statement of Financial Position (Balance Sheet) the amount that appears on line "G", if applicable. </t>
  </si>
  <si>
    <r>
      <t xml:space="preserve">Enter </t>
    </r>
    <r>
      <rPr>
        <u val="single"/>
        <sz val="11"/>
        <color indexed="8"/>
        <rFont val="Arial"/>
        <family val="2"/>
      </rPr>
      <t>total Social Security benefit</t>
    </r>
    <r>
      <rPr>
        <sz val="11"/>
        <color indexed="8"/>
        <rFont val="Arial"/>
        <family val="2"/>
      </rPr>
      <t xml:space="preserve"> (SSB) received in the past year.  Divide that number by the total of </t>
    </r>
    <r>
      <rPr>
        <u val="single"/>
        <sz val="11"/>
        <color indexed="8"/>
        <rFont val="Arial"/>
        <family val="2"/>
      </rPr>
      <t>all</t>
    </r>
    <r>
      <rPr>
        <sz val="11"/>
        <color indexed="8"/>
        <rFont val="Arial"/>
        <family val="2"/>
      </rPr>
      <t xml:space="preserve"> the members 65 and above.  Record the figure as the </t>
    </r>
    <r>
      <rPr>
        <u val="single"/>
        <sz val="11"/>
        <color indexed="8"/>
        <rFont val="Arial"/>
        <family val="2"/>
      </rPr>
      <t>average annual social security</t>
    </r>
    <r>
      <rPr>
        <sz val="11"/>
        <color indexed="8"/>
        <rFont val="Arial"/>
        <family val="2"/>
      </rPr>
      <t xml:space="preserve"> benefit.  </t>
    </r>
    <r>
      <rPr>
        <i/>
        <sz val="11"/>
        <color indexed="10"/>
        <rFont val="Arial"/>
        <family val="2"/>
      </rPr>
      <t>If using the electronic form, lines three and four will be calculated automatically.</t>
    </r>
  </si>
  <si>
    <t>Fixed Assets – report the value of the main residence/infirmary/administrative building (land and buildings).  Do not include ministerial property if they are going concerns and/or separately incorporated.</t>
  </si>
  <si>
    <r>
      <t xml:space="preserve">I have indicated that the Institute does/does not use the cost of care forms supplied, by completing the box </t>
    </r>
    <r>
      <rPr>
        <b/>
        <sz val="11"/>
        <color indexed="10"/>
        <rFont val="Arial"/>
        <family val="2"/>
      </rPr>
      <t>in the middle</t>
    </r>
    <r>
      <rPr>
        <b/>
        <sz val="11"/>
        <rFont val="Arial"/>
        <family val="2"/>
      </rPr>
      <t xml:space="preserve"> of pg. 5.</t>
    </r>
  </si>
  <si>
    <r>
      <t xml:space="preserve">When submitting this application form, please </t>
    </r>
    <r>
      <rPr>
        <b/>
        <i/>
        <u val="single"/>
        <sz val="10"/>
        <rFont val="Arial"/>
        <family val="2"/>
      </rPr>
      <t>attach</t>
    </r>
    <r>
      <rPr>
        <b/>
        <i/>
        <sz val="10"/>
        <rFont val="Arial"/>
        <family val="2"/>
      </rPr>
      <t xml:space="preserve"> the hard copy of the Congregational Profile Page sent to your organization by U.S. Mail.</t>
    </r>
  </si>
  <si>
    <r>
      <t xml:space="preserve">The Social Security amount has been entered on the first line (Total Amount Social Security Benefits and the average Social Security benefit has been entered on line 4).  </t>
    </r>
    <r>
      <rPr>
        <b/>
        <sz val="11"/>
        <color indexed="10"/>
        <rFont val="Arial"/>
        <family val="2"/>
      </rPr>
      <t>If completing application electronically, the average benefit will be computed automatically.</t>
    </r>
  </si>
  <si>
    <t>Enable Macros using Microsoft Excel 2007</t>
  </si>
  <si>
    <t>1.  Open Microsoft Excel.</t>
  </si>
  <si>
    <t>4.  In the Macro Settings category, under Macro Settings, click the option Disable all macros with notification.</t>
  </si>
  <si>
    <t>5.  Now click the Trusted Locations category, and click the Add New Location button.</t>
  </si>
  <si>
    <t>6.  Click the Browse button, and locate the NRRO Assistance Application file folder and click OK.</t>
  </si>
  <si>
    <t>7.  Click OK to close the Microsoft Office Trusted Location menu.</t>
  </si>
  <si>
    <t>8.  Click OK to close the Trust Center menu.</t>
  </si>
  <si>
    <t>9.  Click OK to close the Excel Options menu.</t>
  </si>
  <si>
    <t>10.  Now close Microsoft Excel, and open the NRRO Assistance Application.</t>
  </si>
  <si>
    <t xml:space="preserve">3.  Click the Trust Center category on the left, click the Trust Center Settings button, and then click the Macro Settings category. </t>
  </si>
  <si>
    <t xml:space="preserve">11.  When you open the file, you will be reminded to keep your macros enabled. </t>
  </si>
  <si>
    <t>Enable Macros using Microsoft Excel 2003</t>
  </si>
  <si>
    <t>2.  Click the Microsoft Office Button in the upper left corner of the screen, and then click the Excel Options button at the bottom of the menu.</t>
  </si>
  <si>
    <t>If you received a message that macros are disabled, execute the steps on the Macro Warning tab for your version of Excel.</t>
  </si>
  <si>
    <t>12.01.2010</t>
  </si>
  <si>
    <t>Number of members 65 and above</t>
  </si>
  <si>
    <t>If you do not have cost of care calculation data by level of care, please enter your average per person cost of care for members Age 70 and over.</t>
  </si>
  <si>
    <t>The Retirement Needs Analysis (RNA) calculates the out-of-pocket cost for the institute by subtracting the average Social Security benefit from the total cost of care.  The RNA assumes Age 65 as the age at which members begin receiving benefits.  Even if some members receive benefits at an earlier or later age, the average needs to be based upon the total cash benefits received divided by the number of members Age 65 and above.</t>
  </si>
  <si>
    <t>Other initiatives (Extensive documentation may be abbreviated for the submission form, or submitted as an attachment).</t>
  </si>
  <si>
    <t>I have updated the email address for each contact person</t>
  </si>
  <si>
    <t>The Major Superior has signed twice in the appropriate places in Section 2.</t>
  </si>
  <si>
    <t xml:space="preserve">A. Please indicate how you used last year's funds from NRRO.  You can find last year's Direct Care Assistance total on the personalized Congregational Profile page you received via U.S. mail.  Lines 1 and 2 when added together must equal the total funds received last year. </t>
  </si>
  <si>
    <t>3. Must equal last year's Assistance Amount</t>
  </si>
  <si>
    <t xml:space="preserve">Percent Unfunded for NRRO assistance purposes </t>
  </si>
  <si>
    <t>(based on the National Average Cost of Care and Assets Available per NRRO definition)</t>
  </si>
  <si>
    <t>Use census figures from December 31 of the most recent year.  By age, list the number of members living in the U. S., or whose retirement is the financial responsibility of the U.S. Institute.  DO NOT include indigenous members of your foreign mission(s) if they will retire in their own country.</t>
  </si>
  <si>
    <t xml:space="preserve">Have set aside funds (designated or restricted) for the care of the elder members.  </t>
  </si>
  <si>
    <t>Low Income Subsidy - Medicare Part D</t>
  </si>
  <si>
    <t>3- Section 1: CONGREGATIONAL PROFILE</t>
  </si>
  <si>
    <t>Section II -  Direct Care Assistance Application</t>
  </si>
  <si>
    <t>Section 2: DIRECT CARE ASSISTANCE APPLICATION</t>
  </si>
  <si>
    <t>Enable Macros using Microsoft Excel 2010</t>
  </si>
  <si>
    <t xml:space="preserve">3.  Click the Trust Center category on the left, click the Trust Center Settings button, and then click the Macro Settings. </t>
  </si>
  <si>
    <t>4.  Click the option Enable all macros.</t>
  </si>
  <si>
    <t>5.  Click OK to close the Trust Center menu.</t>
  </si>
  <si>
    <t>6.  Click OK to close the Excel Options menu.</t>
  </si>
  <si>
    <t>7.  Now close Microsoft Excel, and open the NRRO Assistance Application.</t>
  </si>
  <si>
    <t xml:space="preserve">8.  When you open the file, you will be reminded to keep your macros enabled. </t>
  </si>
  <si>
    <t>http://www.usccb.org/about/national-religious-retirement-office/direct-care-assistance.cfm</t>
  </si>
  <si>
    <t>Direct Care Assistance Application</t>
  </si>
  <si>
    <t>SECTION II</t>
  </si>
  <si>
    <t>Due:</t>
  </si>
  <si>
    <t># participating in Supplemental Security Income (SSI)</t>
  </si>
  <si>
    <t>Congid#</t>
  </si>
  <si>
    <t>Fairm98</t>
  </si>
  <si>
    <t>GYear</t>
  </si>
  <si>
    <t>o5098</t>
  </si>
  <si>
    <t>o6098</t>
  </si>
  <si>
    <t>L7098</t>
  </si>
  <si>
    <t>o7098</t>
  </si>
  <si>
    <t>CEN98</t>
  </si>
  <si>
    <t>Med98</t>
  </si>
  <si>
    <t>ssb98</t>
  </si>
  <si>
    <t>ssiRec98</t>
  </si>
  <si>
    <t>Cost98</t>
  </si>
  <si>
    <t>Dep98</t>
  </si>
  <si>
    <t>Care98</t>
  </si>
  <si>
    <t>Tgrt98</t>
  </si>
  <si>
    <t>c_aCash</t>
  </si>
  <si>
    <t>c_aReciev</t>
  </si>
  <si>
    <t>c_aInvest</t>
  </si>
  <si>
    <t>TCAssets</t>
  </si>
  <si>
    <t>TCRIDesig</t>
  </si>
  <si>
    <t>TCRIOther</t>
  </si>
  <si>
    <t>TCRIDonor</t>
  </si>
  <si>
    <t>TCRIDowry</t>
  </si>
  <si>
    <t>TUCRI</t>
  </si>
  <si>
    <t>Other Cash</t>
  </si>
  <si>
    <t>Total Assets</t>
  </si>
  <si>
    <t>Out Debt</t>
  </si>
  <si>
    <t>LoanG</t>
  </si>
  <si>
    <t>ContLiab</t>
  </si>
  <si>
    <t>OtherLiab1</t>
  </si>
  <si>
    <t>OtherLiab2</t>
  </si>
  <si>
    <t>Total Liab</t>
  </si>
  <si>
    <t>CTrust</t>
  </si>
  <si>
    <t>PPlans</t>
  </si>
  <si>
    <t>TANPPlan</t>
  </si>
  <si>
    <t>NoAnBPPlan</t>
  </si>
  <si>
    <t>GRFunds</t>
  </si>
  <si>
    <t>TANGRFunds</t>
  </si>
  <si>
    <t>NoTANGRFunds</t>
  </si>
  <si>
    <t>InsPlans</t>
  </si>
  <si>
    <t>TANInsPlans</t>
  </si>
  <si>
    <t>NoTanInsPlans</t>
  </si>
  <si>
    <t>OthAsset1</t>
  </si>
  <si>
    <t>OthAsset2</t>
  </si>
  <si>
    <t>OthAsset3</t>
  </si>
  <si>
    <t>RetFundLiab</t>
  </si>
  <si>
    <t>OthAsset4</t>
  </si>
  <si>
    <t>NetResources</t>
  </si>
  <si>
    <t>OperFunds98</t>
  </si>
  <si>
    <t>RestrictedF</t>
  </si>
  <si>
    <t>SBenefit</t>
  </si>
  <si>
    <t>WeightedBenefit</t>
  </si>
  <si>
    <t>IndCen</t>
  </si>
  <si>
    <t>AsstCen</t>
  </si>
  <si>
    <t>SkillCen</t>
  </si>
  <si>
    <t>AvIndCost</t>
  </si>
  <si>
    <t>AvAsstCost</t>
  </si>
  <si>
    <t>AvSkillCost</t>
  </si>
  <si>
    <t>F_AMainR</t>
  </si>
  <si>
    <t>FA13a</t>
  </si>
  <si>
    <t>FA13b</t>
  </si>
  <si>
    <t>AdjRet</t>
  </si>
  <si>
    <t>Breaker</t>
  </si>
  <si>
    <t>REGION</t>
  </si>
  <si>
    <t>IndCost</t>
  </si>
  <si>
    <t>AsstCost</t>
  </si>
  <si>
    <t>SkillCost</t>
  </si>
  <si>
    <t>c3098</t>
  </si>
  <si>
    <t>c3498</t>
  </si>
  <si>
    <t>c3998</t>
  </si>
  <si>
    <t>c4498</t>
  </si>
  <si>
    <t>c4998</t>
  </si>
  <si>
    <t>c5498</t>
  </si>
  <si>
    <t>c5998</t>
  </si>
  <si>
    <t>c6498</t>
  </si>
  <si>
    <t>c6998</t>
  </si>
  <si>
    <t>c7498</t>
  </si>
  <si>
    <t>c7998</t>
  </si>
  <si>
    <t>c8498</t>
  </si>
  <si>
    <t>c8998</t>
  </si>
  <si>
    <t>c9098</t>
  </si>
  <si>
    <t>o6598</t>
  </si>
  <si>
    <t>TQCPlans</t>
  </si>
  <si>
    <t>DFRfR</t>
  </si>
  <si>
    <t>TotalSSB</t>
  </si>
  <si>
    <t>SSRec</t>
  </si>
  <si>
    <t>SCare</t>
  </si>
  <si>
    <t>ACare</t>
  </si>
  <si>
    <t>EcontCom</t>
  </si>
  <si>
    <t>PSSB</t>
  </si>
  <si>
    <t>Pfund</t>
  </si>
  <si>
    <t>Divest</t>
  </si>
  <si>
    <t>DevAlt</t>
  </si>
  <si>
    <t>NegSal</t>
  </si>
  <si>
    <t>C12YCflow</t>
  </si>
  <si>
    <t>UtiOut</t>
  </si>
  <si>
    <t>OnSiFa</t>
  </si>
  <si>
    <t>OthLrf</t>
  </si>
  <si>
    <t>PCRPro</t>
  </si>
  <si>
    <t>ViabilityStudy</t>
  </si>
  <si>
    <t>OtherN</t>
  </si>
  <si>
    <t>QMBE</t>
  </si>
  <si>
    <t>QMBE#</t>
  </si>
  <si>
    <t>Qmb70</t>
  </si>
  <si>
    <t>MedicaidP</t>
  </si>
  <si>
    <t>Medicaidp#</t>
  </si>
  <si>
    <t>MedicaidP70</t>
  </si>
  <si>
    <t>Title19P</t>
  </si>
  <si>
    <t>Title19P#</t>
  </si>
  <si>
    <t>Title19P70</t>
  </si>
  <si>
    <t>SSIncome</t>
  </si>
  <si>
    <t>SSIncome#</t>
  </si>
  <si>
    <t>SSIncome70</t>
  </si>
  <si>
    <t>ACCTotal</t>
  </si>
  <si>
    <t>AcctRange</t>
  </si>
  <si>
    <t>SSiBenfit</t>
  </si>
  <si>
    <t>State</t>
  </si>
  <si>
    <t>vState</t>
  </si>
  <si>
    <t>SofFP</t>
  </si>
  <si>
    <t>Eligib</t>
  </si>
  <si>
    <t>Disp</t>
  </si>
  <si>
    <t>NoGrant</t>
  </si>
  <si>
    <t>FinancialReport</t>
  </si>
  <si>
    <t>Application Received</t>
  </si>
  <si>
    <t>SMDB</t>
  </si>
  <si>
    <t>OEIFin</t>
  </si>
  <si>
    <t>OERCem</t>
  </si>
  <si>
    <t>OtherNote</t>
  </si>
  <si>
    <t>MedPartDP</t>
  </si>
  <si>
    <t>MedPartD#</t>
  </si>
  <si>
    <t>Application Notes</t>
  </si>
  <si>
    <r>
      <t xml:space="preserve"> * Please provide e-mail addresses, if available. The NRRO uses Constant Contact as our e-mail distribution service, and updates from the NRRO, including those regarding financial assistance, will have </t>
    </r>
    <r>
      <rPr>
        <b/>
        <sz val="10"/>
        <color indexed="60"/>
        <rFont val="Arial"/>
        <family val="2"/>
      </rPr>
      <t xml:space="preserve">NRRO E-Bulletin </t>
    </r>
    <r>
      <rPr>
        <b/>
        <sz val="10"/>
        <rFont val="Arial"/>
        <family val="2"/>
      </rPr>
      <t>in the header. Please notify our office at retirement@usccb.org if you have changes in e-mail address or congregational leadership. Unsubscribing from the distribution list or reporting the e-mail as SPAM means that we will no longer be able to contact you electronically, which ultimately increases costs and reduces the amount of available funding.</t>
    </r>
  </si>
  <si>
    <t>Karen Canas</t>
  </si>
  <si>
    <t>KCanas@usccb.org</t>
  </si>
  <si>
    <t>Error messages</t>
  </si>
  <si>
    <t>Formula</t>
  </si>
  <si>
    <t>Message</t>
  </si>
  <si>
    <t>Tab: Social Security &amp; Self Help</t>
  </si>
  <si>
    <t>You have entered social security benefits without reporting the number of recipients.</t>
  </si>
  <si>
    <t>You reported money restricted for retirement on the financial accountability tab Line E but did not check this box</t>
  </si>
  <si>
    <t>You did not report money restricted for retirement on the financial accountability tab Line E but you checked this box.</t>
  </si>
  <si>
    <t>Checkbox Cell</t>
  </si>
  <si>
    <t>SSChkbx1:</t>
  </si>
  <si>
    <t>SSChkbx2:</t>
  </si>
  <si>
    <t>Formula1</t>
  </si>
  <si>
    <t>Formula2</t>
  </si>
  <si>
    <t>You checked this box but did not report a benefit amount (See Social Security above or the public programs tab on the next page)</t>
  </si>
  <si>
    <t>SSChkbx3:</t>
  </si>
  <si>
    <t>You checked this box but did not report number of recipients on the public programs tab.</t>
  </si>
  <si>
    <t>You reported members receiving this benefit on the public programs tab but did not check this box.</t>
  </si>
  <si>
    <t>SSChkbx8a and SSChkbx8b:</t>
  </si>
  <si>
    <t>4a</t>
  </si>
  <si>
    <t>4b</t>
  </si>
  <si>
    <t>5a</t>
  </si>
  <si>
    <t>5b</t>
  </si>
  <si>
    <t>6a</t>
  </si>
  <si>
    <t>6b</t>
  </si>
  <si>
    <t>Tab: Financial Accountability</t>
  </si>
  <si>
    <t>Tab:  Public Programs</t>
  </si>
  <si>
    <t>SSChkbx8a &amp; b</t>
  </si>
  <si>
    <t>SSChkbx2</t>
  </si>
  <si>
    <t>Ind.</t>
  </si>
  <si>
    <t>Asst Liv.</t>
  </si>
  <si>
    <t>Int. Skill</t>
  </si>
  <si>
    <t>© 2015 National Religious Retirement Office</t>
  </si>
  <si>
    <t>Line J must equal Line D.</t>
  </si>
  <si>
    <t>SSChkbx4:</t>
  </si>
  <si>
    <t>SSChkbx5a:</t>
  </si>
  <si>
    <t>SSChkbx5b:</t>
  </si>
  <si>
    <t>SSChkbx6:</t>
  </si>
  <si>
    <t>SSChkbx7:</t>
  </si>
  <si>
    <t>SSChkbx9:</t>
  </si>
  <si>
    <t>SSChkbx10:</t>
  </si>
  <si>
    <t>SSChkbx11:</t>
  </si>
  <si>
    <t>SSChkbx12:</t>
  </si>
  <si>
    <t>Tab: Errors</t>
  </si>
  <si>
    <t>Activate error messages</t>
  </si>
  <si>
    <t>Data errors and notations for review</t>
  </si>
  <si>
    <t>Tab: Public Programs &amp; Cost of Care</t>
  </si>
  <si>
    <t>Summarize the errors of the FA tab for the Errors Tab:</t>
  </si>
  <si>
    <t>You reported SS or SSI benefits but did not check this box</t>
  </si>
  <si>
    <t>Summarize the #1 and #2 errors of the Soc Sec tab for the Errors Tab:</t>
  </si>
  <si>
    <t>Summarize the errors Display 1</t>
  </si>
  <si>
    <t>Summarize the errors Display 2</t>
  </si>
  <si>
    <t>Summarize the errors Display 3</t>
  </si>
  <si>
    <t>Summarize the errors Display 4</t>
  </si>
  <si>
    <t>Summarize the errors Display 5</t>
  </si>
  <si>
    <t>Summarize the errors Display 6</t>
  </si>
  <si>
    <t>You reported a census without reporting a cost of Independent Care</t>
  </si>
  <si>
    <t>You reported a cost of Independent Care without reporting a census</t>
  </si>
  <si>
    <t>You reported a census without reporting a cost of Assisted Living Care</t>
  </si>
  <si>
    <t>You reported a cost of Assisted Living Care without reporting a census</t>
  </si>
  <si>
    <t>You reported a cost of Intermediate/Skilled Care without reporting a census</t>
  </si>
  <si>
    <t>You reported a census without reporting a cost of Intermediate/Skilled Care</t>
  </si>
  <si>
    <t>You reported a census but did not check self help box #3</t>
  </si>
  <si>
    <t>You checked self help box 8a or 8b without reporting a census</t>
  </si>
  <si>
    <t>You reported a census without checking self help box 8a or 8b</t>
  </si>
  <si>
    <t>You reported a census but did not check self help box #2</t>
  </si>
  <si>
    <t xml:space="preserve">You reported a census without reporting a SSI benefit amount. </t>
  </si>
  <si>
    <t>You indicated you have no members receiving SSI.  Please enter zero for your SSI benefit or enter the number of SSI Recipients listed as participating.</t>
  </si>
  <si>
    <t>Because of your outstanding debt, it may not be realistic to consider this amount as available for retirement.</t>
  </si>
  <si>
    <t>This amount reported as designated and/or available (line E + line H) for retirement is greater than or equal to your net assets (line D - line L).</t>
  </si>
  <si>
    <t>You did not report any funds as available for retirement on line E or line H.  If you have members of retirement age (70+) is this realistic?</t>
  </si>
  <si>
    <t>Errors Report</t>
  </si>
  <si>
    <t>Errors</t>
  </si>
  <si>
    <t>Eleanor LeClair Consulting</t>
  </si>
  <si>
    <t>https://www.linkedin.com/in/eleclair</t>
  </si>
  <si>
    <t>eleanorleclair@gmail.com</t>
  </si>
  <si>
    <t>Congid #:</t>
  </si>
  <si>
    <t>Other Notations as needed:</t>
  </si>
  <si>
    <t>You reported all of your assets as available for retirement.  Is this accurate?  If so, make a notation in the Notes box or adjust your retirement assets.</t>
  </si>
  <si>
    <t>Consider portion of the fund to line I.  If you believe your data is correct, make a notation in the Notes box.</t>
  </si>
  <si>
    <t>If so, make a notation in the Notes box or adjust available funds.</t>
  </si>
  <si>
    <t>Census age 65 and older:</t>
  </si>
  <si>
    <t>Cen65 &amp; SSH9</t>
  </si>
  <si>
    <t>SSB &amp; Ssrecip</t>
  </si>
  <si>
    <t>You reported a FMV and have members 65 and older.  Please enter</t>
  </si>
  <si>
    <t xml:space="preserve">your Total Annual Social Security received and the number of </t>
  </si>
  <si>
    <t>Social Security recipients above.</t>
  </si>
  <si>
    <t>3b</t>
  </si>
  <si>
    <t>Annual Care Cost</t>
  </si>
  <si>
    <t>plus Avg Per Person</t>
  </si>
  <si>
    <t>You reported members age 70 and older but did not report a cost of care.</t>
  </si>
  <si>
    <t>Census 70 and above</t>
  </si>
  <si>
    <t>Please enter financial information.</t>
  </si>
  <si>
    <t>Total Census:</t>
  </si>
  <si>
    <t>2.  Click File Button in the upper left corner of the screen, and then click the Options button at the bottom of the menu.</t>
  </si>
  <si>
    <t>If you are applying for Direct Care Assistance, complete the remainder of this form and return it to</t>
  </si>
  <si>
    <r>
      <t xml:space="preserve">NRRO </t>
    </r>
    <r>
      <rPr>
        <b/>
        <i/>
        <u val="single"/>
        <sz val="11"/>
        <color indexed="10"/>
        <rFont val="Arial"/>
        <family val="2"/>
      </rPr>
      <t>postmarked</t>
    </r>
    <r>
      <rPr>
        <b/>
        <i/>
        <sz val="11"/>
        <rFont val="Arial"/>
        <family val="2"/>
      </rPr>
      <t xml:space="preserve"> by</t>
    </r>
  </si>
  <si>
    <t>You checked the self help box 3 without reporting a census.</t>
  </si>
  <si>
    <t>Error notations if needed:</t>
  </si>
  <si>
    <t>cAnnualReport</t>
  </si>
  <si>
    <t>cDiocese</t>
  </si>
  <si>
    <t>Diocese</t>
  </si>
  <si>
    <t>AnnualReport</t>
  </si>
  <si>
    <t>Errors Page</t>
  </si>
  <si>
    <t>NATIONAL RELIGIOUS RETIREMENT OFFICE</t>
  </si>
  <si>
    <t>Member Count</t>
  </si>
  <si>
    <t>Phone:  202-541-3216</t>
  </si>
  <si>
    <t>Program Associate</t>
  </si>
  <si>
    <t>Grants Specialist</t>
  </si>
  <si>
    <t>Education and Outreach Manager</t>
  </si>
  <si>
    <r>
      <t xml:space="preserve">Please check the top of the congregational profile page you received via U.S. mail for the status of your institute’s reporting requirements.  We are submitting the application form along with a) an audited or reviewed financial statement, or b) a Statement of Financial Position.  An approved Audit Exemption form must be on file with NRRO if not submitting audited or reviewed financial statements.  ** </t>
    </r>
    <r>
      <rPr>
        <b/>
        <sz val="11"/>
        <color indexed="10"/>
        <rFont val="Arial"/>
        <family val="2"/>
      </rPr>
      <t>Label the financials indicating the line(s) that correspond to the amounts reported in Section IX – Financial Accountability page</t>
    </r>
    <r>
      <rPr>
        <sz val="11"/>
        <rFont val="Arial"/>
        <family val="2"/>
      </rPr>
      <t xml:space="preserve">.  </t>
    </r>
  </si>
  <si>
    <r>
      <t xml:space="preserve">Even if we are eligible, we are declining assistance. You </t>
    </r>
    <r>
      <rPr>
        <u val="single"/>
        <sz val="11"/>
        <rFont val="Arial"/>
        <family val="2"/>
      </rPr>
      <t>DO NOT</t>
    </r>
    <r>
      <rPr>
        <sz val="11"/>
        <rFont val="Arial"/>
        <family val="2"/>
      </rPr>
      <t xml:space="preserve"> need to submit an audit/review or statement of financial position.   Note:  If  you wish to receive the Retirement Needs Analysis, we need to receive the following information:</t>
    </r>
  </si>
  <si>
    <t>Market Value</t>
  </si>
  <si>
    <t>You have checked both 8A &amp; 8B.  Do you really have a licensed facility of your own in addition to using an outside facility?  If so, ignore the error.</t>
  </si>
  <si>
    <t>*</t>
  </si>
  <si>
    <t>John Knutsen</t>
  </si>
  <si>
    <t>JKnutsen@usccb.org</t>
  </si>
  <si>
    <r>
      <t xml:space="preserve">Enclosed is a </t>
    </r>
    <r>
      <rPr>
        <b/>
        <sz val="11"/>
        <rFont val="Arial"/>
        <family val="2"/>
      </rPr>
      <t>STAMPED</t>
    </r>
    <r>
      <rPr>
        <sz val="11"/>
        <rFont val="Arial"/>
        <family val="2"/>
      </rPr>
      <t xml:space="preserve">, self-addressed envelope in which to return the financial statements.  </t>
    </r>
  </si>
  <si>
    <t>You have reported Social Security benefits but not the fair market value.  If your institute currently pays into Social Security, report a fair market value; if not, ignore the error.</t>
  </si>
  <si>
    <t>Self Help Note</t>
  </si>
  <si>
    <r>
      <rPr>
        <b/>
        <sz val="22"/>
        <rFont val="Arial"/>
        <family val="2"/>
      </rPr>
      <t>***</t>
    </r>
    <r>
      <rPr>
        <b/>
        <sz val="22"/>
        <color indexed="10"/>
        <rFont val="Arial"/>
        <family val="2"/>
      </rPr>
      <t xml:space="preserve"> If you would like your financial documents returned, please include a self-addressed envelope with the required postage. </t>
    </r>
  </si>
  <si>
    <t>Director</t>
  </si>
  <si>
    <t>Vacant</t>
  </si>
  <si>
    <t>Version 2024.01</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</si>
</sst>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
    <numFmt numFmtId="169" formatCode="[&lt;=9999999]###\-####;\(###\)\ ###\-####"/>
    <numFmt numFmtId="170" formatCode="&quot;$&quot;#,##0.00"/>
    <numFmt numFmtId="171" formatCode="[$-409]dddd\,\ mmmm\ dd\,\ yyyy"/>
    <numFmt numFmtId="172" formatCode="[$-409]mmmm\ d\,\ yyyy;@"/>
    <numFmt numFmtId="173" formatCode="&quot;$&quot;#,##0.00;\(&quot;$&quot;#,##0.00\)"/>
  </numFmts>
  <fonts count="106">
    <font>
      <sz val="10"/>
      <name val="Arial"/>
      <family val="0"/>
    </font>
    <font>
      <u val="single"/>
      <sz val="10"/>
      <color indexed="12"/>
      <name val="Arial"/>
      <family val="2"/>
    </font>
    <font>
      <u val="single"/>
      <sz val="10"/>
      <color indexed="36"/>
      <name val="Arial"/>
      <family val="2"/>
    </font>
    <font>
      <sz val="11"/>
      <name val="Arial"/>
      <family val="2"/>
    </font>
    <font>
      <u val="single"/>
      <sz val="11"/>
      <color indexed="12"/>
      <name val="Arial"/>
      <family val="2"/>
    </font>
    <font>
      <sz val="10"/>
      <color indexed="8"/>
      <name val="MS Sans Serif"/>
      <family val="2"/>
    </font>
    <font>
      <sz val="8"/>
      <name val="Tahoma"/>
      <family val="2"/>
    </font>
    <font>
      <b/>
      <sz val="8"/>
      <name val="Tahoma"/>
      <family val="2"/>
    </font>
    <font>
      <b/>
      <sz val="10"/>
      <name val="Arial"/>
      <family val="2"/>
    </font>
    <font>
      <b/>
      <u val="single"/>
      <sz val="10"/>
      <color indexed="12"/>
      <name val="Arial"/>
      <family val="2"/>
    </font>
    <font>
      <b/>
      <sz val="10"/>
      <color indexed="8"/>
      <name val="Arial"/>
      <family val="2"/>
    </font>
    <font>
      <b/>
      <sz val="16"/>
      <name val="Arial"/>
      <family val="2"/>
    </font>
    <font>
      <b/>
      <i/>
      <sz val="10"/>
      <name val="Arial"/>
      <family val="2"/>
    </font>
    <font>
      <b/>
      <sz val="11"/>
      <name val="Arial"/>
      <family val="2"/>
    </font>
    <font>
      <b/>
      <i/>
      <sz val="11"/>
      <name val="Arial"/>
      <family val="2"/>
    </font>
    <font>
      <b/>
      <u val="single"/>
      <sz val="11"/>
      <color indexed="12"/>
      <name val="Arial"/>
      <family val="2"/>
    </font>
    <font>
      <b/>
      <sz val="11"/>
      <name val="Times New Roman"/>
      <family val="1"/>
    </font>
    <font>
      <b/>
      <u val="single"/>
      <sz val="11"/>
      <name val="Arial"/>
      <family val="2"/>
    </font>
    <font>
      <b/>
      <sz val="10"/>
      <color indexed="10"/>
      <name val="Arial"/>
      <family val="2"/>
    </font>
    <font>
      <b/>
      <i/>
      <sz val="11"/>
      <color indexed="10"/>
      <name val="Arial"/>
      <family val="2"/>
    </font>
    <font>
      <sz val="14"/>
      <color indexed="10"/>
      <name val="Arial"/>
      <family val="2"/>
    </font>
    <font>
      <b/>
      <u val="single"/>
      <sz val="10"/>
      <color indexed="8"/>
      <name val="Arial"/>
      <family val="2"/>
    </font>
    <font>
      <b/>
      <u val="single"/>
      <sz val="10"/>
      <color indexed="10"/>
      <name val="Arial"/>
      <family val="2"/>
    </font>
    <font>
      <b/>
      <i/>
      <sz val="10"/>
      <color indexed="8"/>
      <name val="Arial"/>
      <family val="2"/>
    </font>
    <font>
      <b/>
      <sz val="9"/>
      <name val="Arial"/>
      <family val="2"/>
    </font>
    <font>
      <b/>
      <sz val="11"/>
      <color indexed="8"/>
      <name val="Arial"/>
      <family val="2"/>
    </font>
    <font>
      <b/>
      <i/>
      <u val="single"/>
      <sz val="10"/>
      <name val="Arial"/>
      <family val="2"/>
    </font>
    <font>
      <sz val="12"/>
      <name val="Times New Roman"/>
      <family val="1"/>
    </font>
    <font>
      <b/>
      <sz val="12"/>
      <name val="Times New Roman"/>
      <family val="1"/>
    </font>
    <font>
      <b/>
      <sz val="14"/>
      <name val="Arial"/>
      <family val="2"/>
    </font>
    <font>
      <b/>
      <sz val="12"/>
      <color indexed="8"/>
      <name val="Times New Roman"/>
      <family val="1"/>
    </font>
    <font>
      <sz val="12"/>
      <color indexed="8"/>
      <name val="Times New Roman"/>
      <family val="1"/>
    </font>
    <font>
      <b/>
      <sz val="16"/>
      <color indexed="8"/>
      <name val="Arial"/>
      <family val="2"/>
    </font>
    <font>
      <b/>
      <u val="single"/>
      <sz val="12"/>
      <color indexed="10"/>
      <name val="Arial"/>
      <family val="2"/>
    </font>
    <font>
      <b/>
      <sz val="12"/>
      <color indexed="10"/>
      <name val="Arial"/>
      <family val="2"/>
    </font>
    <font>
      <sz val="11"/>
      <color indexed="8"/>
      <name val="Arial"/>
      <family val="2"/>
    </font>
    <font>
      <b/>
      <u val="single"/>
      <sz val="11"/>
      <color indexed="8"/>
      <name val="Arial"/>
      <family val="2"/>
    </font>
    <font>
      <i/>
      <sz val="11"/>
      <color indexed="8"/>
      <name val="Arial"/>
      <family val="2"/>
    </font>
    <font>
      <i/>
      <sz val="11"/>
      <color indexed="10"/>
      <name val="Arial"/>
      <family val="2"/>
    </font>
    <font>
      <u val="single"/>
      <sz val="11"/>
      <color indexed="8"/>
      <name val="Arial"/>
      <family val="2"/>
    </font>
    <font>
      <b/>
      <sz val="11"/>
      <color indexed="10"/>
      <name val="Arial"/>
      <family val="2"/>
    </font>
    <font>
      <sz val="8"/>
      <name val="Arial"/>
      <family val="2"/>
    </font>
    <font>
      <b/>
      <i/>
      <sz val="11"/>
      <color indexed="8"/>
      <name val="Arial"/>
      <family val="2"/>
    </font>
    <font>
      <sz val="11"/>
      <color indexed="10"/>
      <name val="Arial"/>
      <family val="2"/>
    </font>
    <font>
      <b/>
      <sz val="12"/>
      <name val="Arial"/>
      <family val="2"/>
    </font>
    <font>
      <b/>
      <sz val="13"/>
      <name val="Arial"/>
      <family val="2"/>
    </font>
    <font>
      <b/>
      <sz val="10"/>
      <color indexed="60"/>
      <name val="Arial"/>
      <family val="2"/>
    </font>
    <font>
      <b/>
      <sz val="8"/>
      <name val="Arial"/>
      <family val="2"/>
    </font>
    <font>
      <b/>
      <i/>
      <u val="single"/>
      <sz val="11"/>
      <color indexed="10"/>
      <name val="Arial"/>
      <family val="2"/>
    </font>
    <font>
      <b/>
      <u val="single"/>
      <sz val="8"/>
      <name val="Tahoma"/>
      <family val="2"/>
    </font>
    <font>
      <sz val="11"/>
      <name val="Calibri"/>
      <family val="2"/>
    </font>
    <font>
      <u val="single"/>
      <sz val="11"/>
      <name val="Arial"/>
      <family val="2"/>
    </font>
    <font>
      <b/>
      <sz val="22"/>
      <name val="Arial"/>
      <family val="2"/>
    </font>
    <font>
      <b/>
      <sz val="22"/>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56"/>
      <name val="Arial"/>
      <family val="2"/>
    </font>
    <font>
      <b/>
      <i/>
      <sz val="14"/>
      <color indexed="10"/>
      <name val="Arial"/>
      <family val="2"/>
    </font>
    <font>
      <b/>
      <sz val="14"/>
      <color indexed="10"/>
      <name val="Arial"/>
      <family val="2"/>
    </font>
    <font>
      <sz val="10"/>
      <color indexed="10"/>
      <name val="Arial"/>
      <family val="2"/>
    </font>
    <font>
      <b/>
      <u val="single"/>
      <sz val="10"/>
      <color indexed="56"/>
      <name val="Arial"/>
      <family val="2"/>
    </font>
    <font>
      <u val="single"/>
      <sz val="10"/>
      <color indexed="56"/>
      <name val="Arial"/>
      <family val="2"/>
    </font>
    <font>
      <b/>
      <sz val="24"/>
      <color indexed="10"/>
      <name val="Arial"/>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FF0000"/>
      <name val="Arial"/>
      <family val="2"/>
    </font>
    <font>
      <b/>
      <sz val="10"/>
      <color rgb="FF002060"/>
      <name val="Arial"/>
      <family val="2"/>
    </font>
    <font>
      <b/>
      <i/>
      <sz val="14"/>
      <color rgb="FFFF0000"/>
      <name val="Arial"/>
      <family val="2"/>
    </font>
    <font>
      <b/>
      <sz val="14"/>
      <color rgb="FFFF0000"/>
      <name val="Arial"/>
      <family val="2"/>
    </font>
    <font>
      <sz val="11"/>
      <color rgb="FFFF0000"/>
      <name val="Arial"/>
      <family val="2"/>
    </font>
    <font>
      <sz val="10"/>
      <color rgb="FFFF0000"/>
      <name val="Arial"/>
      <family val="2"/>
    </font>
    <font>
      <b/>
      <u val="single"/>
      <sz val="10"/>
      <color rgb="FF002060"/>
      <name val="Arial"/>
      <family val="2"/>
    </font>
    <font>
      <u val="single"/>
      <sz val="10"/>
      <color rgb="FF002060"/>
      <name val="Arial"/>
      <family val="2"/>
    </font>
    <font>
      <b/>
      <sz val="24"/>
      <color rgb="FFFF0000"/>
      <name val="Arial"/>
      <family val="2"/>
    </font>
    <font>
      <b/>
      <sz val="22"/>
      <color theme="5"/>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4"/>
        <bgColor indexed="64"/>
      </patternFill>
    </fill>
    <fill>
      <patternFill patternType="solid">
        <fgColor indexed="44"/>
        <bgColor indexed="64"/>
      </patternFill>
    </fill>
    <fill>
      <patternFill patternType="solid">
        <fgColor indexed="9"/>
        <bgColor indexed="64"/>
      </patternFill>
    </fill>
    <fill>
      <patternFill patternType="solid">
        <fgColor theme="0"/>
        <bgColor indexed="64"/>
      </patternFill>
    </fill>
    <fill>
      <patternFill patternType="solid">
        <fgColor indexed="43"/>
        <bgColor indexed="64"/>
      </patternFill>
    </fill>
    <fill>
      <patternFill patternType="solid">
        <fgColor indexed="43"/>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color indexed="63"/>
      </right>
      <top>
        <color indexed="63"/>
      </top>
      <bottom style="double"/>
    </border>
    <border>
      <left>
        <color indexed="63"/>
      </left>
      <right style="thin"/>
      <top>
        <color indexed="63"/>
      </top>
      <bottom style="double"/>
    </border>
    <border>
      <left style="thin"/>
      <right>
        <color indexed="63"/>
      </right>
      <top>
        <color indexed="63"/>
      </top>
      <bottom style="double"/>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9" fillId="2" borderId="0" applyNumberFormat="0" applyBorder="0" applyAlignment="0" applyProtection="0"/>
    <xf numFmtId="0" fontId="79" fillId="3" borderId="0" applyNumberFormat="0" applyBorder="0" applyAlignment="0" applyProtection="0"/>
    <xf numFmtId="0" fontId="79" fillId="4" borderId="0" applyNumberFormat="0" applyBorder="0" applyAlignment="0" applyProtection="0"/>
    <xf numFmtId="0" fontId="79" fillId="5" borderId="0" applyNumberFormat="0" applyBorder="0" applyAlignment="0" applyProtection="0"/>
    <xf numFmtId="0" fontId="79" fillId="6" borderId="0" applyNumberFormat="0" applyBorder="0" applyAlignment="0" applyProtection="0"/>
    <xf numFmtId="0" fontId="79" fillId="7" borderId="0" applyNumberFormat="0" applyBorder="0" applyAlignment="0" applyProtection="0"/>
    <xf numFmtId="0" fontId="79" fillId="8" borderId="0" applyNumberFormat="0" applyBorder="0" applyAlignment="0" applyProtection="0"/>
    <xf numFmtId="0" fontId="79" fillId="9" borderId="0" applyNumberFormat="0" applyBorder="0" applyAlignment="0" applyProtection="0"/>
    <xf numFmtId="0" fontId="79" fillId="10" borderId="0" applyNumberFormat="0" applyBorder="0" applyAlignment="0" applyProtection="0"/>
    <xf numFmtId="0" fontId="79" fillId="11" borderId="0" applyNumberFormat="0" applyBorder="0" applyAlignment="0" applyProtection="0"/>
    <xf numFmtId="0" fontId="79" fillId="12" borderId="0" applyNumberFormat="0" applyBorder="0" applyAlignment="0" applyProtection="0"/>
    <xf numFmtId="0" fontId="79" fillId="13" borderId="0" applyNumberFormat="0" applyBorder="0" applyAlignment="0" applyProtection="0"/>
    <xf numFmtId="0" fontId="80" fillId="14" borderId="0" applyNumberFormat="0" applyBorder="0" applyAlignment="0" applyProtection="0"/>
    <xf numFmtId="0" fontId="80" fillId="15" borderId="0" applyNumberFormat="0" applyBorder="0" applyAlignment="0" applyProtection="0"/>
    <xf numFmtId="0" fontId="80" fillId="16" borderId="0" applyNumberFormat="0" applyBorder="0" applyAlignment="0" applyProtection="0"/>
    <xf numFmtId="0" fontId="80" fillId="17" borderId="0" applyNumberFormat="0" applyBorder="0" applyAlignment="0" applyProtection="0"/>
    <xf numFmtId="0" fontId="80" fillId="18" borderId="0" applyNumberFormat="0" applyBorder="0" applyAlignment="0" applyProtection="0"/>
    <xf numFmtId="0" fontId="80" fillId="19" borderId="0" applyNumberFormat="0" applyBorder="0" applyAlignment="0" applyProtection="0"/>
    <xf numFmtId="0" fontId="80" fillId="20" borderId="0" applyNumberFormat="0" applyBorder="0" applyAlignment="0" applyProtection="0"/>
    <xf numFmtId="0" fontId="80" fillId="21" borderId="0" applyNumberFormat="0" applyBorder="0" applyAlignment="0" applyProtection="0"/>
    <xf numFmtId="0" fontId="80" fillId="22" borderId="0" applyNumberFormat="0" applyBorder="0" applyAlignment="0" applyProtection="0"/>
    <xf numFmtId="0" fontId="80" fillId="23" borderId="0" applyNumberFormat="0" applyBorder="0" applyAlignment="0" applyProtection="0"/>
    <xf numFmtId="0" fontId="80" fillId="24" borderId="0" applyNumberFormat="0" applyBorder="0" applyAlignment="0" applyProtection="0"/>
    <xf numFmtId="0" fontId="80" fillId="25" borderId="0" applyNumberFormat="0" applyBorder="0" applyAlignment="0" applyProtection="0"/>
    <xf numFmtId="0" fontId="81" fillId="26" borderId="0" applyNumberFormat="0" applyBorder="0" applyAlignment="0" applyProtection="0"/>
    <xf numFmtId="0" fontId="82" fillId="27" borderId="1" applyNumberFormat="0" applyAlignment="0" applyProtection="0"/>
    <xf numFmtId="0" fontId="8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4" fillId="0" borderId="0" applyNumberFormat="0" applyFill="0" applyBorder="0" applyAlignment="0" applyProtection="0"/>
    <xf numFmtId="0" fontId="2" fillId="0" borderId="0" applyNumberFormat="0" applyFill="0" applyBorder="0" applyAlignment="0" applyProtection="0"/>
    <xf numFmtId="0" fontId="85" fillId="29" borderId="0" applyNumberFormat="0" applyBorder="0" applyAlignment="0" applyProtection="0"/>
    <xf numFmtId="0" fontId="86" fillId="0" borderId="3" applyNumberFormat="0" applyFill="0" applyAlignment="0" applyProtection="0"/>
    <xf numFmtId="0" fontId="87" fillId="0" borderId="4" applyNumberFormat="0" applyFill="0" applyAlignment="0" applyProtection="0"/>
    <xf numFmtId="0" fontId="88" fillId="0" borderId="5" applyNumberFormat="0" applyFill="0" applyAlignment="0" applyProtection="0"/>
    <xf numFmtId="0" fontId="88" fillId="0" borderId="0" applyNumberFormat="0" applyFill="0" applyBorder="0" applyAlignment="0" applyProtection="0"/>
    <xf numFmtId="0" fontId="1" fillId="0" borderId="0" applyNumberFormat="0" applyFill="0" applyBorder="0" applyAlignment="0" applyProtection="0"/>
    <xf numFmtId="0" fontId="89" fillId="30" borderId="1" applyNumberFormat="0" applyAlignment="0" applyProtection="0"/>
    <xf numFmtId="0" fontId="90" fillId="0" borderId="6" applyNumberFormat="0" applyFill="0" applyAlignment="0" applyProtection="0"/>
    <xf numFmtId="0" fontId="91" fillId="31" borderId="0" applyNumberFormat="0" applyBorder="0" applyAlignment="0" applyProtection="0"/>
    <xf numFmtId="0" fontId="0" fillId="0" borderId="0">
      <alignment/>
      <protection/>
    </xf>
    <xf numFmtId="0" fontId="0" fillId="32" borderId="7" applyNumberFormat="0" applyFont="0" applyAlignment="0" applyProtection="0"/>
    <xf numFmtId="0" fontId="92" fillId="27" borderId="8" applyNumberFormat="0" applyAlignment="0" applyProtection="0"/>
    <xf numFmtId="9" fontId="0" fillId="0" borderId="0" applyFont="0" applyFill="0" applyBorder="0" applyAlignment="0" applyProtection="0"/>
    <xf numFmtId="0" fontId="93" fillId="0" borderId="0" applyNumberFormat="0" applyFill="0" applyBorder="0" applyAlignment="0" applyProtection="0"/>
    <xf numFmtId="0" fontId="94" fillId="0" borderId="9" applyNumberFormat="0" applyFill="0" applyAlignment="0" applyProtection="0"/>
    <xf numFmtId="0" fontId="95" fillId="0" borderId="0" applyNumberFormat="0" applyFill="0" applyBorder="0" applyAlignment="0" applyProtection="0"/>
  </cellStyleXfs>
  <cellXfs count="336">
    <xf numFmtId="0" fontId="0" fillId="0" borderId="0" xfId="0" applyAlignment="1">
      <alignment/>
    </xf>
    <xf numFmtId="0" fontId="0" fillId="33" borderId="10" xfId="0" applyFill="1" applyBorder="1" applyAlignment="1">
      <alignment/>
    </xf>
    <xf numFmtId="0" fontId="0" fillId="33" borderId="11" xfId="0" applyFill="1" applyBorder="1" applyAlignment="1">
      <alignment/>
    </xf>
    <xf numFmtId="0" fontId="0" fillId="33" borderId="12" xfId="0" applyFill="1" applyBorder="1" applyAlignment="1">
      <alignment/>
    </xf>
    <xf numFmtId="0" fontId="0" fillId="33" borderId="13" xfId="0" applyFill="1" applyBorder="1" applyAlignment="1">
      <alignment/>
    </xf>
    <xf numFmtId="0" fontId="0" fillId="33" borderId="14" xfId="0" applyFill="1" applyBorder="1" applyAlignment="1">
      <alignment/>
    </xf>
    <xf numFmtId="0" fontId="0" fillId="33" borderId="15" xfId="0" applyFill="1" applyBorder="1" applyAlignment="1">
      <alignment/>
    </xf>
    <xf numFmtId="0" fontId="0" fillId="33" borderId="16" xfId="0" applyFill="1" applyBorder="1" applyAlignment="1">
      <alignment/>
    </xf>
    <xf numFmtId="0" fontId="0" fillId="33" borderId="17" xfId="0" applyFill="1" applyBorder="1" applyAlignment="1">
      <alignment/>
    </xf>
    <xf numFmtId="0" fontId="0" fillId="34" borderId="0" xfId="0" applyFill="1" applyBorder="1" applyAlignment="1">
      <alignment/>
    </xf>
    <xf numFmtId="0" fontId="1" fillId="34" borderId="0" xfId="53" applyFill="1" applyBorder="1" applyAlignment="1" applyProtection="1">
      <alignment/>
      <protection/>
    </xf>
    <xf numFmtId="0" fontId="0" fillId="0" borderId="0" xfId="0" applyFont="1" applyAlignment="1">
      <alignment/>
    </xf>
    <xf numFmtId="0" fontId="0" fillId="0" borderId="0" xfId="0" applyFill="1" applyBorder="1" applyAlignment="1" applyProtection="1">
      <alignment wrapText="1"/>
      <protection locked="0"/>
    </xf>
    <xf numFmtId="0" fontId="3" fillId="33" borderId="10" xfId="0" applyFont="1" applyFill="1" applyBorder="1" applyAlignment="1">
      <alignment/>
    </xf>
    <xf numFmtId="0" fontId="3" fillId="33" borderId="11" xfId="0" applyFont="1" applyFill="1" applyBorder="1" applyAlignment="1">
      <alignment/>
    </xf>
    <xf numFmtId="0" fontId="3" fillId="33" borderId="13" xfId="0" applyFont="1" applyFill="1" applyBorder="1" applyAlignment="1">
      <alignment/>
    </xf>
    <xf numFmtId="0" fontId="3" fillId="34" borderId="0" xfId="0" applyFont="1" applyFill="1" applyBorder="1" applyAlignment="1">
      <alignment/>
    </xf>
    <xf numFmtId="0" fontId="3" fillId="33" borderId="14" xfId="0" applyFont="1" applyFill="1" applyBorder="1" applyAlignment="1">
      <alignment/>
    </xf>
    <xf numFmtId="0" fontId="3" fillId="33" borderId="10" xfId="0" applyFont="1" applyFill="1" applyBorder="1" applyAlignment="1">
      <alignment/>
    </xf>
    <xf numFmtId="0" fontId="3" fillId="33" borderId="15" xfId="0" applyFont="1" applyFill="1" applyBorder="1" applyAlignment="1">
      <alignment/>
    </xf>
    <xf numFmtId="0" fontId="3" fillId="33" borderId="16" xfId="0" applyFont="1" applyFill="1" applyBorder="1" applyAlignment="1">
      <alignment/>
    </xf>
    <xf numFmtId="0" fontId="3" fillId="33" borderId="17" xfId="0" applyFont="1" applyFill="1" applyBorder="1" applyAlignment="1">
      <alignment/>
    </xf>
    <xf numFmtId="0" fontId="0" fillId="0" borderId="12" xfId="0" applyBorder="1" applyAlignment="1">
      <alignment/>
    </xf>
    <xf numFmtId="0" fontId="1" fillId="33" borderId="11" xfId="53" applyFill="1" applyBorder="1" applyAlignment="1" applyProtection="1">
      <alignment horizontal="right"/>
      <protection/>
    </xf>
    <xf numFmtId="0" fontId="3" fillId="33" borderId="11" xfId="0" applyFont="1" applyFill="1" applyBorder="1" applyAlignment="1">
      <alignment/>
    </xf>
    <xf numFmtId="0" fontId="3" fillId="0" borderId="12" xfId="0" applyFont="1" applyBorder="1" applyAlignment="1">
      <alignment/>
    </xf>
    <xf numFmtId="0" fontId="3" fillId="33" borderId="13" xfId="0" applyFont="1" applyFill="1" applyBorder="1" applyAlignment="1">
      <alignment/>
    </xf>
    <xf numFmtId="0" fontId="3" fillId="34" borderId="0" xfId="0" applyFont="1" applyFill="1" applyBorder="1" applyAlignment="1">
      <alignment/>
    </xf>
    <xf numFmtId="0" fontId="3" fillId="33" borderId="14" xfId="0" applyFont="1" applyFill="1" applyBorder="1" applyAlignment="1">
      <alignment/>
    </xf>
    <xf numFmtId="0" fontId="3" fillId="34" borderId="0" xfId="0" applyFont="1" applyFill="1" applyBorder="1" applyAlignment="1">
      <alignment/>
    </xf>
    <xf numFmtId="0" fontId="3" fillId="34" borderId="0" xfId="0" applyFont="1" applyFill="1" applyBorder="1" applyAlignment="1">
      <alignment horizontal="center"/>
    </xf>
    <xf numFmtId="0" fontId="3" fillId="33" borderId="15" xfId="0" applyFont="1" applyFill="1" applyBorder="1" applyAlignment="1">
      <alignment/>
    </xf>
    <xf numFmtId="0" fontId="3" fillId="33" borderId="16" xfId="0" applyFont="1" applyFill="1" applyBorder="1" applyAlignment="1">
      <alignment/>
    </xf>
    <xf numFmtId="0" fontId="3" fillId="33" borderId="17" xfId="0" applyFont="1" applyFill="1" applyBorder="1" applyAlignment="1">
      <alignment/>
    </xf>
    <xf numFmtId="0" fontId="3" fillId="0" borderId="0" xfId="0" applyFont="1" applyAlignment="1">
      <alignment/>
    </xf>
    <xf numFmtId="0" fontId="3" fillId="0" borderId="12" xfId="0" applyFont="1" applyBorder="1" applyAlignment="1">
      <alignment/>
    </xf>
    <xf numFmtId="3" fontId="3" fillId="34" borderId="0" xfId="0" applyNumberFormat="1" applyFont="1" applyFill="1" applyBorder="1" applyAlignment="1">
      <alignment/>
    </xf>
    <xf numFmtId="0" fontId="3" fillId="34" borderId="0" xfId="0" applyFont="1" applyFill="1" applyBorder="1" applyAlignment="1">
      <alignment vertical="top" wrapText="1"/>
    </xf>
    <xf numFmtId="0" fontId="3" fillId="0" borderId="0" xfId="0" applyFont="1" applyFill="1" applyBorder="1" applyAlignment="1" applyProtection="1">
      <alignment wrapText="1"/>
      <protection locked="0"/>
    </xf>
    <xf numFmtId="0" fontId="4" fillId="34" borderId="0" xfId="53" applyFont="1" applyFill="1" applyBorder="1" applyAlignment="1" applyProtection="1">
      <alignment/>
      <protection/>
    </xf>
    <xf numFmtId="0" fontId="3" fillId="34" borderId="0" xfId="0" applyFont="1" applyFill="1" applyBorder="1" applyAlignment="1">
      <alignment horizontal="right"/>
    </xf>
    <xf numFmtId="0" fontId="3" fillId="35" borderId="0" xfId="0" applyFont="1" applyFill="1" applyBorder="1" applyAlignment="1">
      <alignment/>
    </xf>
    <xf numFmtId="44" fontId="3" fillId="35" borderId="0" xfId="44" applyFont="1" applyFill="1" applyBorder="1" applyAlignment="1">
      <alignment/>
    </xf>
    <xf numFmtId="44" fontId="3" fillId="35" borderId="0" xfId="44" applyFont="1" applyFill="1" applyBorder="1" applyAlignment="1">
      <alignment horizontal="center"/>
    </xf>
    <xf numFmtId="0" fontId="3" fillId="35" borderId="0" xfId="0" applyFont="1" applyFill="1" applyBorder="1" applyAlignment="1">
      <alignment horizontal="center"/>
    </xf>
    <xf numFmtId="9" fontId="3" fillId="35" borderId="0" xfId="60" applyFont="1" applyFill="1" applyBorder="1" applyAlignment="1">
      <alignment horizontal="center"/>
    </xf>
    <xf numFmtId="0" fontId="0" fillId="0" borderId="15" xfId="0" applyBorder="1" applyAlignment="1">
      <alignment/>
    </xf>
    <xf numFmtId="3" fontId="3" fillId="34" borderId="0" xfId="0" applyNumberFormat="1" applyFont="1" applyFill="1" applyBorder="1" applyAlignment="1">
      <alignment/>
    </xf>
    <xf numFmtId="0" fontId="0" fillId="0" borderId="14" xfId="0" applyBorder="1" applyAlignment="1">
      <alignment/>
    </xf>
    <xf numFmtId="0" fontId="0" fillId="0" borderId="16" xfId="0" applyBorder="1" applyAlignment="1">
      <alignment/>
    </xf>
    <xf numFmtId="0" fontId="0" fillId="0" borderId="17" xfId="0" applyBorder="1" applyAlignment="1">
      <alignment/>
    </xf>
    <xf numFmtId="0" fontId="3" fillId="34" borderId="0" xfId="0" applyNumberFormat="1" applyFont="1" applyFill="1" applyBorder="1" applyAlignment="1">
      <alignment vertical="top" wrapText="1"/>
    </xf>
    <xf numFmtId="0" fontId="3" fillId="34" borderId="0" xfId="0" applyFont="1" applyFill="1" applyBorder="1" applyAlignment="1">
      <alignment vertical="top"/>
    </xf>
    <xf numFmtId="0" fontId="3" fillId="34" borderId="0" xfId="0" applyFont="1" applyFill="1" applyBorder="1" applyAlignment="1">
      <alignment horizontal="left" wrapText="1"/>
    </xf>
    <xf numFmtId="0" fontId="3" fillId="34" borderId="0" xfId="0" applyFont="1" applyFill="1" applyBorder="1" applyAlignment="1" applyProtection="1">
      <alignment/>
      <protection locked="0"/>
    </xf>
    <xf numFmtId="3" fontId="3" fillId="0" borderId="18" xfId="0" applyNumberFormat="1" applyFont="1" applyFill="1" applyBorder="1" applyAlignment="1" applyProtection="1">
      <alignment wrapText="1"/>
      <protection locked="0"/>
    </xf>
    <xf numFmtId="0" fontId="3" fillId="36" borderId="0" xfId="0" applyFont="1" applyFill="1" applyBorder="1" applyAlignment="1" applyProtection="1">
      <alignment/>
      <protection locked="0"/>
    </xf>
    <xf numFmtId="168" fontId="3" fillId="35" borderId="0" xfId="0" applyNumberFormat="1" applyFont="1" applyFill="1" applyBorder="1" applyAlignment="1">
      <alignment/>
    </xf>
    <xf numFmtId="0" fontId="8" fillId="34" borderId="0" xfId="0" applyFont="1" applyFill="1" applyBorder="1" applyAlignment="1">
      <alignment/>
    </xf>
    <xf numFmtId="0" fontId="8" fillId="34" borderId="0" xfId="0" applyFont="1" applyFill="1" applyBorder="1" applyAlignment="1">
      <alignment horizontal="left"/>
    </xf>
    <xf numFmtId="0" fontId="8" fillId="33" borderId="13" xfId="0" applyFont="1" applyFill="1" applyBorder="1" applyAlignment="1">
      <alignment/>
    </xf>
    <xf numFmtId="0" fontId="8" fillId="34" borderId="0" xfId="0" applyFont="1" applyFill="1" applyBorder="1" applyAlignment="1">
      <alignment/>
    </xf>
    <xf numFmtId="0" fontId="9" fillId="34" borderId="0" xfId="53" applyFont="1" applyFill="1" applyBorder="1" applyAlignment="1" applyProtection="1">
      <alignment/>
      <protection/>
    </xf>
    <xf numFmtId="0" fontId="8" fillId="34" borderId="0" xfId="0" applyFont="1" applyFill="1" applyBorder="1" applyAlignment="1">
      <alignment horizontal="left"/>
    </xf>
    <xf numFmtId="0" fontId="10" fillId="34" borderId="0" xfId="53" applyFont="1" applyFill="1" applyBorder="1" applyAlignment="1" applyProtection="1">
      <alignment horizontal="left" vertical="top" indent="3"/>
      <protection/>
    </xf>
    <xf numFmtId="0" fontId="10" fillId="34" borderId="0" xfId="53" applyFont="1" applyFill="1" applyBorder="1" applyAlignment="1" applyProtection="1">
      <alignment/>
      <protection/>
    </xf>
    <xf numFmtId="0" fontId="10" fillId="34" borderId="0" xfId="0" applyFont="1" applyFill="1" applyBorder="1" applyAlignment="1">
      <alignment/>
    </xf>
    <xf numFmtId="0" fontId="10" fillId="34" borderId="0" xfId="0" applyFont="1" applyFill="1" applyBorder="1" applyAlignment="1">
      <alignment horizontal="left" vertical="top" wrapText="1"/>
    </xf>
    <xf numFmtId="0" fontId="13" fillId="34" borderId="0" xfId="0" applyFont="1" applyFill="1" applyBorder="1" applyAlignment="1">
      <alignment/>
    </xf>
    <xf numFmtId="0" fontId="13" fillId="34" borderId="0" xfId="0" applyFont="1" applyFill="1" applyBorder="1" applyAlignment="1" applyProtection="1">
      <alignment horizontal="center"/>
      <protection locked="0"/>
    </xf>
    <xf numFmtId="0" fontId="13" fillId="34" borderId="0" xfId="0" applyNumberFormat="1" applyFont="1" applyFill="1" applyBorder="1" applyAlignment="1">
      <alignment horizontal="left" wrapText="1"/>
    </xf>
    <xf numFmtId="0" fontId="15" fillId="34" borderId="0" xfId="53" applyFont="1" applyFill="1" applyBorder="1" applyAlignment="1" applyProtection="1">
      <alignment horizontal="left"/>
      <protection/>
    </xf>
    <xf numFmtId="0" fontId="16" fillId="34" borderId="0" xfId="0" applyFont="1" applyFill="1" applyBorder="1" applyAlignment="1">
      <alignment/>
    </xf>
    <xf numFmtId="0" fontId="13" fillId="34" borderId="0" xfId="0" applyFont="1" applyFill="1" applyBorder="1" applyAlignment="1">
      <alignment vertical="top"/>
    </xf>
    <xf numFmtId="0" fontId="13" fillId="34" borderId="0" xfId="0" applyFont="1" applyFill="1" applyBorder="1" applyAlignment="1">
      <alignment horizontal="left" indent="7"/>
    </xf>
    <xf numFmtId="0" fontId="13" fillId="34" borderId="0" xfId="0" applyFont="1" applyFill="1" applyBorder="1" applyAlignment="1">
      <alignment horizontal="left" vertical="top" wrapText="1" indent="10"/>
    </xf>
    <xf numFmtId="0" fontId="15" fillId="34" borderId="0" xfId="53" applyFont="1" applyFill="1" applyBorder="1" applyAlignment="1" applyProtection="1">
      <alignment/>
      <protection/>
    </xf>
    <xf numFmtId="0" fontId="13" fillId="34" borderId="0" xfId="0" applyFont="1" applyFill="1" applyBorder="1" applyAlignment="1">
      <alignment horizontal="left" vertical="top" indent="5"/>
    </xf>
    <xf numFmtId="0" fontId="13" fillId="34" borderId="0" xfId="0" applyFont="1" applyFill="1" applyBorder="1" applyAlignment="1">
      <alignment/>
    </xf>
    <xf numFmtId="0" fontId="13" fillId="34" borderId="0" xfId="0" applyFont="1" applyFill="1" applyBorder="1" applyAlignment="1">
      <alignment horizontal="left"/>
    </xf>
    <xf numFmtId="0" fontId="13" fillId="34" borderId="0" xfId="0" applyFont="1" applyFill="1" applyBorder="1" applyAlignment="1">
      <alignment horizontal="center"/>
    </xf>
    <xf numFmtId="0" fontId="13" fillId="34" borderId="0" xfId="0" applyFont="1" applyFill="1" applyBorder="1" applyAlignment="1">
      <alignment vertical="top" wrapText="1"/>
    </xf>
    <xf numFmtId="0" fontId="13" fillId="34" borderId="0" xfId="0" applyFont="1" applyFill="1" applyBorder="1" applyAlignment="1">
      <alignment horizontal="left" vertical="top" wrapText="1"/>
    </xf>
    <xf numFmtId="0" fontId="13" fillId="34" borderId="0" xfId="0" applyFont="1" applyFill="1" applyBorder="1" applyAlignment="1">
      <alignment horizontal="center"/>
    </xf>
    <xf numFmtId="0" fontId="13" fillId="34" borderId="0" xfId="0" applyFont="1" applyFill="1" applyBorder="1" applyAlignment="1">
      <alignment vertical="top" wrapText="1"/>
    </xf>
    <xf numFmtId="0" fontId="13" fillId="34" borderId="0" xfId="0" applyFont="1" applyFill="1" applyBorder="1" applyAlignment="1">
      <alignment horizontal="right"/>
    </xf>
    <xf numFmtId="0" fontId="13" fillId="34" borderId="0" xfId="0" applyFont="1" applyFill="1" applyBorder="1" applyAlignment="1">
      <alignment/>
    </xf>
    <xf numFmtId="0" fontId="13" fillId="34" borderId="0" xfId="0" applyFont="1" applyFill="1" applyBorder="1" applyAlignment="1">
      <alignment horizontal="left" vertical="top" wrapText="1" indent="1"/>
    </xf>
    <xf numFmtId="0" fontId="17" fillId="34" borderId="0" xfId="0" applyFont="1" applyFill="1" applyBorder="1" applyAlignment="1">
      <alignment horizontal="left"/>
    </xf>
    <xf numFmtId="0" fontId="15" fillId="34" borderId="0" xfId="53" applyFont="1" applyFill="1" applyBorder="1" applyAlignment="1" applyProtection="1">
      <alignment horizontal="left"/>
      <protection/>
    </xf>
    <xf numFmtId="0" fontId="18" fillId="34" borderId="0" xfId="0" applyFont="1" applyFill="1" applyBorder="1" applyAlignment="1">
      <alignment/>
    </xf>
    <xf numFmtId="0" fontId="15" fillId="34" borderId="0" xfId="53" applyFont="1" applyFill="1" applyBorder="1" applyAlignment="1" applyProtection="1">
      <alignment/>
      <protection/>
    </xf>
    <xf numFmtId="0" fontId="13" fillId="35" borderId="0" xfId="0" applyFont="1" applyFill="1" applyBorder="1" applyAlignment="1">
      <alignment/>
    </xf>
    <xf numFmtId="0" fontId="13" fillId="35" borderId="0" xfId="0" applyFont="1" applyFill="1" applyBorder="1" applyAlignment="1">
      <alignment horizontal="center"/>
    </xf>
    <xf numFmtId="0" fontId="19" fillId="35" borderId="0" xfId="0" applyFont="1" applyFill="1" applyBorder="1" applyAlignment="1">
      <alignment/>
    </xf>
    <xf numFmtId="0" fontId="14" fillId="35" borderId="0" xfId="0" applyFont="1" applyFill="1" applyBorder="1" applyAlignment="1">
      <alignment horizontal="left"/>
    </xf>
    <xf numFmtId="0" fontId="14" fillId="35" borderId="0" xfId="0" applyFont="1" applyFill="1" applyBorder="1" applyAlignment="1">
      <alignment/>
    </xf>
    <xf numFmtId="0" fontId="17" fillId="35" borderId="0" xfId="0" applyFont="1" applyFill="1" applyBorder="1" applyAlignment="1">
      <alignment/>
    </xf>
    <xf numFmtId="0" fontId="13" fillId="35" borderId="0" xfId="0" applyFont="1" applyFill="1" applyBorder="1" applyAlignment="1">
      <alignment vertical="top"/>
    </xf>
    <xf numFmtId="0" fontId="13" fillId="35" borderId="0" xfId="0" applyFont="1" applyFill="1" applyBorder="1" applyAlignment="1">
      <alignment horizontal="center" vertical="top"/>
    </xf>
    <xf numFmtId="0" fontId="11" fillId="34" borderId="0" xfId="0" applyFont="1" applyFill="1" applyBorder="1" applyAlignment="1">
      <alignment horizontal="center"/>
    </xf>
    <xf numFmtId="0" fontId="13" fillId="34" borderId="0" xfId="0" applyFont="1" applyFill="1" applyBorder="1" applyAlignment="1" applyProtection="1">
      <alignment/>
      <protection/>
    </xf>
    <xf numFmtId="0" fontId="10" fillId="34" borderId="0" xfId="53" applyFont="1" applyFill="1" applyBorder="1" applyAlignment="1" applyProtection="1">
      <alignment horizontal="left" vertical="top" wrapText="1"/>
      <protection/>
    </xf>
    <xf numFmtId="0" fontId="9" fillId="34" borderId="0" xfId="53" applyFont="1" applyFill="1" applyBorder="1" applyAlignment="1" applyProtection="1">
      <alignment horizontal="left"/>
      <protection/>
    </xf>
    <xf numFmtId="0" fontId="10" fillId="34" borderId="0" xfId="53" applyFont="1" applyFill="1" applyBorder="1" applyAlignment="1" applyProtection="1">
      <alignment horizontal="left" indent="4"/>
      <protection/>
    </xf>
    <xf numFmtId="0" fontId="8" fillId="33" borderId="15" xfId="0" applyFont="1" applyFill="1" applyBorder="1" applyAlignment="1">
      <alignment/>
    </xf>
    <xf numFmtId="0" fontId="8" fillId="34" borderId="0" xfId="0" applyFont="1" applyFill="1" applyBorder="1" applyAlignment="1">
      <alignment horizontal="left" indent="4"/>
    </xf>
    <xf numFmtId="0" fontId="10" fillId="34" borderId="0" xfId="0" applyFont="1" applyFill="1" applyBorder="1" applyAlignment="1">
      <alignment horizontal="left" indent="4"/>
    </xf>
    <xf numFmtId="0" fontId="9" fillId="34" borderId="0" xfId="53" applyFont="1" applyFill="1" applyBorder="1" applyAlignment="1" applyProtection="1">
      <alignment horizontal="left"/>
      <protection/>
    </xf>
    <xf numFmtId="0" fontId="17" fillId="34" borderId="0" xfId="0" applyFont="1" applyFill="1" applyBorder="1" applyAlignment="1">
      <alignment/>
    </xf>
    <xf numFmtId="0" fontId="13" fillId="34" borderId="10" xfId="0" applyFont="1" applyFill="1" applyBorder="1" applyAlignment="1">
      <alignment/>
    </xf>
    <xf numFmtId="0" fontId="13" fillId="34" borderId="11" xfId="0" applyFont="1" applyFill="1" applyBorder="1" applyAlignment="1">
      <alignment horizontal="left" vertical="top" wrapText="1"/>
    </xf>
    <xf numFmtId="0" fontId="13" fillId="34" borderId="15" xfId="0" applyFont="1" applyFill="1" applyBorder="1" applyAlignment="1">
      <alignment horizontal="left" vertical="top" wrapText="1"/>
    </xf>
    <xf numFmtId="0" fontId="13" fillId="34" borderId="16" xfId="0" applyFont="1" applyFill="1" applyBorder="1" applyAlignment="1">
      <alignment horizontal="left" vertical="top" wrapText="1"/>
    </xf>
    <xf numFmtId="0" fontId="13" fillId="34" borderId="17" xfId="0" applyFont="1" applyFill="1" applyBorder="1" applyAlignment="1">
      <alignment horizontal="left" vertical="top" wrapText="1"/>
    </xf>
    <xf numFmtId="0" fontId="22" fillId="34" borderId="13" xfId="53" applyFont="1" applyFill="1" applyBorder="1" applyAlignment="1" applyProtection="1">
      <alignment horizontal="left"/>
      <protection/>
    </xf>
    <xf numFmtId="0" fontId="18" fillId="34" borderId="15" xfId="0" applyFont="1" applyFill="1" applyBorder="1" applyAlignment="1">
      <alignment/>
    </xf>
    <xf numFmtId="0" fontId="10" fillId="34" borderId="0" xfId="0" applyFont="1" applyFill="1" applyBorder="1" applyAlignment="1">
      <alignment horizontal="left"/>
    </xf>
    <xf numFmtId="0" fontId="10" fillId="34" borderId="14" xfId="0" applyFont="1" applyFill="1" applyBorder="1" applyAlignment="1">
      <alignment horizontal="left"/>
    </xf>
    <xf numFmtId="0" fontId="10" fillId="34" borderId="16" xfId="0" applyFont="1" applyFill="1" applyBorder="1" applyAlignment="1">
      <alignment horizontal="center"/>
    </xf>
    <xf numFmtId="0" fontId="10" fillId="34" borderId="17" xfId="0" applyFont="1" applyFill="1" applyBorder="1" applyAlignment="1">
      <alignment horizontal="center"/>
    </xf>
    <xf numFmtId="0" fontId="3" fillId="33" borderId="0" xfId="0" applyFont="1" applyFill="1" applyBorder="1" applyAlignment="1">
      <alignment/>
    </xf>
    <xf numFmtId="0" fontId="0" fillId="0" borderId="0" xfId="0" applyBorder="1" applyAlignment="1">
      <alignment/>
    </xf>
    <xf numFmtId="0" fontId="1" fillId="33" borderId="12" xfId="53" applyFill="1" applyBorder="1" applyAlignment="1" applyProtection="1">
      <alignment horizontal="right"/>
      <protection/>
    </xf>
    <xf numFmtId="0" fontId="14" fillId="34" borderId="0" xfId="0" applyFont="1" applyFill="1" applyBorder="1" applyAlignment="1">
      <alignment horizontal="left" vertical="center" wrapText="1" indent="5"/>
    </xf>
    <xf numFmtId="0" fontId="14" fillId="34" borderId="0" xfId="0" applyFont="1" applyFill="1" applyBorder="1" applyAlignment="1">
      <alignment horizontal="left" vertical="top" wrapText="1" indent="10"/>
    </xf>
    <xf numFmtId="0" fontId="13" fillId="34" borderId="0" xfId="0" applyFont="1" applyFill="1" applyBorder="1" applyAlignment="1">
      <alignment horizontal="left" vertical="top" wrapText="1" indent="10"/>
    </xf>
    <xf numFmtId="0" fontId="13" fillId="34" borderId="0" xfId="0" applyFont="1" applyFill="1" applyBorder="1" applyAlignment="1">
      <alignment horizontal="left" vertical="center" wrapText="1" indent="5"/>
    </xf>
    <xf numFmtId="170" fontId="3" fillId="0" borderId="0" xfId="0" applyNumberFormat="1" applyFont="1" applyFill="1" applyBorder="1" applyAlignment="1" applyProtection="1">
      <alignment wrapText="1"/>
      <protection locked="0"/>
    </xf>
    <xf numFmtId="170" fontId="13" fillId="35" borderId="0" xfId="44" applyNumberFormat="1" applyFont="1" applyFill="1" applyBorder="1" applyAlignment="1">
      <alignment/>
    </xf>
    <xf numFmtId="1" fontId="3" fillId="0" borderId="0" xfId="0" applyNumberFormat="1" applyFont="1" applyFill="1" applyBorder="1" applyAlignment="1" applyProtection="1">
      <alignment wrapText="1"/>
      <protection locked="0"/>
    </xf>
    <xf numFmtId="0" fontId="0" fillId="0" borderId="0" xfId="0" applyAlignment="1">
      <alignment vertical="top" wrapText="1"/>
    </xf>
    <xf numFmtId="0" fontId="3" fillId="33" borderId="0" xfId="0" applyFont="1" applyFill="1" applyBorder="1" applyAlignment="1">
      <alignment vertical="top" wrapText="1"/>
    </xf>
    <xf numFmtId="0" fontId="0" fillId="0" borderId="14" xfId="0" applyBorder="1" applyAlignment="1">
      <alignment vertical="top" wrapText="1"/>
    </xf>
    <xf numFmtId="0" fontId="0" fillId="0" borderId="0" xfId="0" applyBorder="1" applyAlignment="1">
      <alignment vertical="top" wrapText="1"/>
    </xf>
    <xf numFmtId="0" fontId="32" fillId="0" borderId="0" xfId="0" applyFont="1" applyBorder="1" applyAlignment="1">
      <alignment vertical="top" wrapText="1"/>
    </xf>
    <xf numFmtId="0" fontId="33" fillId="0" borderId="0" xfId="0" applyFont="1" applyBorder="1" applyAlignment="1">
      <alignment vertical="top" wrapText="1"/>
    </xf>
    <xf numFmtId="0" fontId="25" fillId="0" borderId="0" xfId="0" applyFont="1" applyBorder="1" applyAlignment="1">
      <alignment vertical="top" wrapText="1"/>
    </xf>
    <xf numFmtId="0" fontId="35" fillId="0" borderId="0" xfId="0" applyFont="1" applyBorder="1" applyAlignment="1">
      <alignment vertical="top" wrapText="1"/>
    </xf>
    <xf numFmtId="0" fontId="39" fillId="0" borderId="0" xfId="0" applyFont="1" applyBorder="1" applyAlignment="1">
      <alignment vertical="top" wrapText="1"/>
    </xf>
    <xf numFmtId="0" fontId="0" fillId="0" borderId="13" xfId="0" applyBorder="1" applyAlignment="1">
      <alignment/>
    </xf>
    <xf numFmtId="0" fontId="35" fillId="0" borderId="14" xfId="0" applyFont="1" applyBorder="1" applyAlignment="1">
      <alignment vertical="top" wrapText="1"/>
    </xf>
    <xf numFmtId="0" fontId="0" fillId="0" borderId="16" xfId="0" applyBorder="1" applyAlignment="1">
      <alignment vertical="top" wrapText="1"/>
    </xf>
    <xf numFmtId="0" fontId="3" fillId="33" borderId="12" xfId="0" applyFont="1" applyFill="1" applyBorder="1" applyAlignment="1">
      <alignment/>
    </xf>
    <xf numFmtId="0" fontId="13" fillId="34" borderId="11" xfId="0" applyFont="1" applyFill="1" applyBorder="1" applyAlignment="1">
      <alignment/>
    </xf>
    <xf numFmtId="0" fontId="3" fillId="0" borderId="0" xfId="0" applyFont="1" applyBorder="1" applyAlignment="1">
      <alignment vertical="top" wrapText="1"/>
    </xf>
    <xf numFmtId="0" fontId="25" fillId="0" borderId="0" xfId="0" applyFont="1" applyBorder="1" applyAlignment="1">
      <alignment vertical="top" wrapText="1"/>
    </xf>
    <xf numFmtId="0" fontId="35" fillId="0" borderId="0" xfId="0" applyFont="1" applyBorder="1" applyAlignment="1">
      <alignment vertical="top" wrapText="1"/>
    </xf>
    <xf numFmtId="0" fontId="29" fillId="0" borderId="0" xfId="0" applyFont="1" applyBorder="1" applyAlignment="1">
      <alignment vertical="top" wrapText="1"/>
    </xf>
    <xf numFmtId="0" fontId="29" fillId="0" borderId="0" xfId="0" applyFont="1" applyBorder="1" applyAlignment="1">
      <alignment vertical="top"/>
    </xf>
    <xf numFmtId="0" fontId="32" fillId="0" borderId="0" xfId="0" applyFont="1" applyBorder="1" applyAlignment="1">
      <alignment vertical="top"/>
    </xf>
    <xf numFmtId="0" fontId="25" fillId="0" borderId="0" xfId="0" applyFont="1" applyBorder="1" applyAlignment="1">
      <alignment vertical="top"/>
    </xf>
    <xf numFmtId="3" fontId="3" fillId="0" borderId="0" xfId="0" applyNumberFormat="1" applyFont="1" applyFill="1" applyBorder="1" applyAlignment="1" applyProtection="1">
      <alignment vertical="top" wrapText="1"/>
      <protection locked="0"/>
    </xf>
    <xf numFmtId="3" fontId="3" fillId="34" borderId="0" xfId="0" applyNumberFormat="1" applyFont="1" applyFill="1" applyBorder="1" applyAlignment="1">
      <alignment vertical="top"/>
    </xf>
    <xf numFmtId="0" fontId="13" fillId="34" borderId="0" xfId="0" applyFont="1" applyFill="1" applyBorder="1" applyAlignment="1">
      <alignment vertical="top"/>
    </xf>
    <xf numFmtId="0" fontId="30" fillId="0" borderId="0" xfId="0" applyFont="1" applyAlignment="1">
      <alignment vertical="top" wrapText="1"/>
    </xf>
    <xf numFmtId="0" fontId="31" fillId="0" borderId="0" xfId="0" applyFont="1" applyAlignment="1">
      <alignment vertical="top" wrapText="1"/>
    </xf>
    <xf numFmtId="0" fontId="27" fillId="0" borderId="0" xfId="0" applyFont="1" applyAlignment="1">
      <alignment vertical="top" wrapText="1"/>
    </xf>
    <xf numFmtId="0" fontId="28" fillId="0" borderId="0" xfId="0" applyFont="1" applyAlignment="1">
      <alignment vertical="top" wrapText="1"/>
    </xf>
    <xf numFmtId="0" fontId="35" fillId="0" borderId="0" xfId="0" applyFont="1" applyAlignment="1">
      <alignment vertical="top" wrapText="1"/>
    </xf>
    <xf numFmtId="0" fontId="10" fillId="34" borderId="0" xfId="53" applyFont="1" applyFill="1" applyBorder="1" applyAlignment="1" applyProtection="1">
      <alignment horizontal="left" vertical="top" wrapText="1" indent="4"/>
      <protection/>
    </xf>
    <xf numFmtId="0" fontId="44" fillId="34" borderId="0" xfId="0" applyFont="1" applyFill="1" applyBorder="1" applyAlignment="1">
      <alignment/>
    </xf>
    <xf numFmtId="0" fontId="13" fillId="34" borderId="0" xfId="0" applyFont="1" applyFill="1" applyBorder="1" applyAlignment="1">
      <alignment horizontal="center" vertical="top" wrapText="1"/>
    </xf>
    <xf numFmtId="0" fontId="3" fillId="0" borderId="0" xfId="0" applyFont="1" applyAlignment="1">
      <alignment vertical="top" wrapText="1"/>
    </xf>
    <xf numFmtId="1" fontId="0" fillId="0" borderId="0" xfId="0" applyNumberFormat="1" applyAlignment="1">
      <alignment/>
    </xf>
    <xf numFmtId="170" fontId="13" fillId="34" borderId="0" xfId="0" applyNumberFormat="1" applyFont="1" applyFill="1" applyBorder="1" applyAlignment="1">
      <alignment/>
    </xf>
    <xf numFmtId="170" fontId="13" fillId="34" borderId="0" xfId="0" applyNumberFormat="1" applyFont="1" applyFill="1" applyBorder="1" applyAlignment="1">
      <alignment/>
    </xf>
    <xf numFmtId="170" fontId="13" fillId="34" borderId="12" xfId="0" applyNumberFormat="1" applyFont="1" applyFill="1" applyBorder="1" applyAlignment="1">
      <alignment/>
    </xf>
    <xf numFmtId="170" fontId="3" fillId="0" borderId="14" xfId="0" applyNumberFormat="1" applyFont="1" applyFill="1" applyBorder="1" applyAlignment="1" applyProtection="1">
      <alignment wrapText="1"/>
      <protection locked="0"/>
    </xf>
    <xf numFmtId="0" fontId="96" fillId="34" borderId="0" xfId="0" applyFont="1" applyFill="1" applyBorder="1" applyAlignment="1">
      <alignment/>
    </xf>
    <xf numFmtId="0" fontId="13" fillId="34" borderId="0" xfId="0" applyFont="1" applyFill="1" applyBorder="1" applyAlignment="1">
      <alignment horizontal="left" vertical="top" indent="7"/>
    </xf>
    <xf numFmtId="170" fontId="3" fillId="0" borderId="0" xfId="0" applyNumberFormat="1" applyFont="1" applyFill="1" applyBorder="1" applyAlignment="1" applyProtection="1">
      <alignment wrapText="1"/>
      <protection locked="0"/>
    </xf>
    <xf numFmtId="170" fontId="13" fillId="34" borderId="0" xfId="0" applyNumberFormat="1" applyFont="1" applyFill="1" applyBorder="1" applyAlignment="1">
      <alignment/>
    </xf>
    <xf numFmtId="0" fontId="97" fillId="34" borderId="0" xfId="0" applyFont="1" applyFill="1" applyBorder="1" applyAlignment="1">
      <alignment/>
    </xf>
    <xf numFmtId="0" fontId="0" fillId="0" borderId="0" xfId="0" applyAlignment="1">
      <alignment/>
    </xf>
    <xf numFmtId="0" fontId="3" fillId="33" borderId="13" xfId="0" applyFont="1" applyFill="1" applyBorder="1" applyAlignment="1">
      <alignment/>
    </xf>
    <xf numFmtId="170" fontId="3" fillId="0" borderId="0" xfId="0" applyNumberFormat="1" applyFont="1" applyFill="1" applyBorder="1" applyAlignment="1" applyProtection="1">
      <alignment vertical="top" wrapText="1"/>
      <protection locked="0"/>
    </xf>
    <xf numFmtId="170" fontId="3" fillId="34" borderId="0" xfId="0" applyNumberFormat="1" applyFont="1" applyFill="1" applyBorder="1" applyAlignment="1">
      <alignment vertical="top"/>
    </xf>
    <xf numFmtId="170" fontId="45" fillId="35" borderId="0" xfId="0" applyNumberFormat="1" applyFont="1" applyFill="1" applyBorder="1" applyAlignment="1">
      <alignment/>
    </xf>
    <xf numFmtId="0" fontId="3" fillId="34" borderId="0" xfId="0" applyNumberFormat="1" applyFont="1" applyFill="1" applyBorder="1" applyAlignment="1">
      <alignment vertical="top" wrapText="1"/>
    </xf>
    <xf numFmtId="0" fontId="3" fillId="34" borderId="0" xfId="0" applyFont="1" applyFill="1" applyBorder="1" applyAlignment="1" applyProtection="1">
      <alignment/>
      <protection locked="0"/>
    </xf>
    <xf numFmtId="0" fontId="3" fillId="34" borderId="0" xfId="0" applyFont="1" applyFill="1" applyBorder="1" applyAlignment="1">
      <alignment/>
    </xf>
    <xf numFmtId="0" fontId="1" fillId="34" borderId="0" xfId="53" applyNumberFormat="1" applyFill="1" applyBorder="1" applyAlignment="1" applyProtection="1">
      <alignment vertical="top" wrapText="1"/>
      <protection locked="0"/>
    </xf>
    <xf numFmtId="0" fontId="11" fillId="34" borderId="0" xfId="0" applyFont="1" applyFill="1" applyBorder="1" applyAlignment="1">
      <alignment horizontal="left"/>
    </xf>
    <xf numFmtId="0" fontId="13" fillId="34" borderId="0" xfId="0" applyFont="1" applyFill="1" applyBorder="1" applyAlignment="1">
      <alignment horizontal="left"/>
    </xf>
    <xf numFmtId="0" fontId="13" fillId="34" borderId="0" xfId="0" applyNumberFormat="1" applyFont="1" applyFill="1" applyBorder="1" applyAlignment="1">
      <alignment horizontal="left" vertical="top" wrapText="1"/>
    </xf>
    <xf numFmtId="0" fontId="14" fillId="34" borderId="0" xfId="0" applyFont="1" applyFill="1" applyBorder="1" applyAlignment="1">
      <alignment vertical="top" wrapText="1"/>
    </xf>
    <xf numFmtId="0" fontId="14" fillId="34" borderId="0" xfId="0" applyFont="1" applyFill="1" applyBorder="1" applyAlignment="1">
      <alignment vertical="top" wrapText="1"/>
    </xf>
    <xf numFmtId="0" fontId="0" fillId="0" borderId="0" xfId="0" applyAlignment="1">
      <alignment horizontal="left"/>
    </xf>
    <xf numFmtId="0" fontId="11" fillId="34" borderId="0" xfId="0" applyFont="1" applyFill="1" applyBorder="1" applyAlignment="1">
      <alignment/>
    </xf>
    <xf numFmtId="0" fontId="0" fillId="0" borderId="0" xfId="0" applyAlignment="1">
      <alignment vertical="center"/>
    </xf>
    <xf numFmtId="172" fontId="98" fillId="34" borderId="0" xfId="0" applyNumberFormat="1" applyFont="1" applyFill="1" applyBorder="1" applyAlignment="1">
      <alignment horizontal="left" wrapText="1"/>
    </xf>
    <xf numFmtId="0" fontId="3" fillId="34" borderId="0" xfId="0" applyFont="1" applyFill="1" applyBorder="1" applyAlignment="1" applyProtection="1">
      <alignment horizontal="right"/>
      <protection locked="0"/>
    </xf>
    <xf numFmtId="172" fontId="99" fillId="34" borderId="0" xfId="0" applyNumberFormat="1" applyFont="1" applyFill="1" applyBorder="1" applyAlignment="1" quotePrefix="1">
      <alignment horizontal="left" vertical="top"/>
    </xf>
    <xf numFmtId="8" fontId="0" fillId="0" borderId="0" xfId="0" applyNumberFormat="1" applyAlignment="1">
      <alignment/>
    </xf>
    <xf numFmtId="0" fontId="0" fillId="0" borderId="0" xfId="0" applyNumberFormat="1" applyAlignment="1">
      <alignment/>
    </xf>
    <xf numFmtId="3" fontId="0" fillId="0" borderId="0" xfId="0" applyNumberFormat="1" applyAlignment="1">
      <alignment/>
    </xf>
    <xf numFmtId="170" fontId="0" fillId="0" borderId="0" xfId="0" applyNumberFormat="1" applyAlignment="1">
      <alignment/>
    </xf>
    <xf numFmtId="38" fontId="0" fillId="0" borderId="0" xfId="0" applyNumberFormat="1" applyAlignment="1">
      <alignment/>
    </xf>
    <xf numFmtId="1" fontId="0" fillId="0" borderId="0" xfId="0" applyNumberFormat="1" applyAlignment="1">
      <alignment/>
    </xf>
    <xf numFmtId="0" fontId="0" fillId="0" borderId="0" xfId="0" applyAlignment="1">
      <alignment horizontal="left" vertical="center"/>
    </xf>
    <xf numFmtId="0" fontId="0" fillId="0" borderId="0" xfId="0" applyNumberFormat="1" applyAlignment="1">
      <alignment horizontal="right"/>
    </xf>
    <xf numFmtId="0" fontId="3" fillId="33" borderId="13" xfId="0" applyFont="1" applyFill="1" applyBorder="1" applyAlignment="1">
      <alignment vertical="top" wrapText="1"/>
    </xf>
    <xf numFmtId="0" fontId="0" fillId="33" borderId="14" xfId="0" applyFill="1" applyBorder="1" applyAlignment="1">
      <alignment vertical="top" wrapText="1"/>
    </xf>
    <xf numFmtId="0" fontId="0" fillId="0" borderId="15" xfId="0" applyBorder="1" applyAlignment="1">
      <alignment vertical="top" wrapText="1"/>
    </xf>
    <xf numFmtId="0" fontId="0" fillId="0" borderId="17" xfId="0" applyBorder="1" applyAlignment="1">
      <alignment vertical="top" wrapText="1"/>
    </xf>
    <xf numFmtId="0" fontId="3" fillId="34" borderId="0" xfId="0" applyFont="1" applyFill="1" applyBorder="1" applyAlignment="1">
      <alignment vertical="top" wrapText="1"/>
    </xf>
    <xf numFmtId="0" fontId="3" fillId="34" borderId="0" xfId="0" applyFont="1" applyFill="1" applyBorder="1" applyAlignment="1">
      <alignment vertical="top"/>
    </xf>
    <xf numFmtId="0" fontId="3" fillId="33" borderId="13" xfId="0" applyFont="1" applyFill="1" applyBorder="1" applyAlignment="1">
      <alignment horizontal="left"/>
    </xf>
    <xf numFmtId="0" fontId="3" fillId="33" borderId="13" xfId="0" applyFont="1" applyFill="1" applyBorder="1" applyAlignment="1">
      <alignment horizontal="left" vertical="top" wrapText="1"/>
    </xf>
    <xf numFmtId="0" fontId="3" fillId="33" borderId="13" xfId="0" applyFont="1" applyFill="1" applyBorder="1" applyAlignment="1">
      <alignment horizontal="left" vertical="top" wrapText="1"/>
    </xf>
    <xf numFmtId="0" fontId="13" fillId="34" borderId="0" xfId="0" applyFont="1" applyFill="1" applyBorder="1" applyAlignment="1">
      <alignment horizontal="left" vertical="center"/>
    </xf>
    <xf numFmtId="0" fontId="13" fillId="34" borderId="0" xfId="0" applyFont="1" applyFill="1" applyBorder="1" applyAlignment="1">
      <alignment horizontal="left" vertical="center" wrapText="1"/>
    </xf>
    <xf numFmtId="0" fontId="13" fillId="34" borderId="0" xfId="0" applyFont="1" applyFill="1" applyBorder="1" applyAlignment="1">
      <alignment horizontal="left" vertical="center"/>
    </xf>
    <xf numFmtId="0" fontId="100" fillId="33" borderId="13" xfId="0" applyFont="1" applyFill="1" applyBorder="1" applyAlignment="1">
      <alignment/>
    </xf>
    <xf numFmtId="0" fontId="100" fillId="34" borderId="0" xfId="0" applyFont="1" applyFill="1" applyBorder="1" applyAlignment="1">
      <alignment/>
    </xf>
    <xf numFmtId="0" fontId="100" fillId="33" borderId="0" xfId="0" applyFont="1" applyFill="1" applyBorder="1" applyAlignment="1">
      <alignment/>
    </xf>
    <xf numFmtId="0" fontId="96" fillId="34" borderId="0" xfId="0" applyFont="1" applyFill="1" applyBorder="1" applyAlignment="1">
      <alignment/>
    </xf>
    <xf numFmtId="0" fontId="96" fillId="35" borderId="0" xfId="0" applyFont="1" applyFill="1" applyBorder="1" applyAlignment="1">
      <alignment/>
    </xf>
    <xf numFmtId="0" fontId="101" fillId="0" borderId="0" xfId="0" applyFont="1" applyAlignment="1">
      <alignment/>
    </xf>
    <xf numFmtId="1" fontId="101" fillId="0" borderId="0" xfId="0" applyNumberFormat="1" applyFont="1" applyAlignment="1">
      <alignment/>
    </xf>
    <xf numFmtId="0" fontId="47" fillId="34" borderId="0" xfId="0" applyFont="1" applyFill="1" applyBorder="1" applyAlignment="1">
      <alignment/>
    </xf>
    <xf numFmtId="0" fontId="3" fillId="34" borderId="0" xfId="0" applyFont="1" applyFill="1" applyBorder="1" applyAlignment="1" applyProtection="1">
      <alignment vertical="top" wrapText="1"/>
      <protection locked="0"/>
    </xf>
    <xf numFmtId="0" fontId="3" fillId="34" borderId="0" xfId="0" applyFont="1" applyFill="1" applyBorder="1" applyAlignment="1" applyProtection="1">
      <alignment vertical="top" wrapText="1"/>
      <protection/>
    </xf>
    <xf numFmtId="0" fontId="3" fillId="34" borderId="0" xfId="0" applyFont="1" applyFill="1" applyBorder="1" applyAlignment="1" applyProtection="1">
      <alignment vertical="top" wrapText="1"/>
      <protection locked="0"/>
    </xf>
    <xf numFmtId="0" fontId="3" fillId="34" borderId="0" xfId="0" applyFont="1" applyFill="1" applyBorder="1" applyAlignment="1" applyProtection="1">
      <alignment/>
      <protection locked="0"/>
    </xf>
    <xf numFmtId="0" fontId="25" fillId="34" borderId="0" xfId="0" applyFont="1" applyFill="1" applyBorder="1" applyAlignment="1">
      <alignment vertical="top" wrapText="1"/>
    </xf>
    <xf numFmtId="0" fontId="42" fillId="34" borderId="0" xfId="0" applyFont="1" applyFill="1" applyBorder="1" applyAlignment="1">
      <alignment horizontal="left" vertical="top" wrapText="1"/>
    </xf>
    <xf numFmtId="0" fontId="13" fillId="34" borderId="0" xfId="0" applyFont="1" applyFill="1" applyBorder="1" applyAlignment="1">
      <alignment/>
    </xf>
    <xf numFmtId="0" fontId="101" fillId="0" borderId="0" xfId="0" applyFont="1" applyAlignment="1">
      <alignment/>
    </xf>
    <xf numFmtId="0" fontId="100" fillId="33" borderId="13" xfId="0" applyFont="1" applyFill="1" applyBorder="1" applyAlignment="1">
      <alignment vertical="top"/>
    </xf>
    <xf numFmtId="0" fontId="13" fillId="34" borderId="0" xfId="0" applyFont="1" applyFill="1" applyBorder="1" applyAlignment="1">
      <alignment horizontal="right"/>
    </xf>
    <xf numFmtId="1" fontId="13" fillId="34" borderId="0" xfId="0" applyNumberFormat="1" applyFont="1" applyFill="1" applyBorder="1" applyAlignment="1">
      <alignment/>
    </xf>
    <xf numFmtId="0" fontId="10" fillId="34" borderId="16" xfId="0" applyFont="1" applyFill="1" applyBorder="1" applyAlignment="1">
      <alignment horizontal="left"/>
    </xf>
    <xf numFmtId="0" fontId="13" fillId="34" borderId="0" xfId="0" applyFont="1" applyFill="1" applyBorder="1" applyAlignment="1" applyProtection="1">
      <alignment horizontal="center"/>
      <protection/>
    </xf>
    <xf numFmtId="0" fontId="1" fillId="33" borderId="12" xfId="53" applyFill="1" applyBorder="1" applyAlignment="1" applyProtection="1">
      <alignment/>
      <protection/>
    </xf>
    <xf numFmtId="0" fontId="102" fillId="34" borderId="0" xfId="53" applyFont="1" applyFill="1" applyBorder="1" applyAlignment="1" applyProtection="1">
      <alignment/>
      <protection/>
    </xf>
    <xf numFmtId="0" fontId="1" fillId="0" borderId="0" xfId="53" applyAlignment="1" applyProtection="1">
      <alignment horizontal="right"/>
      <protection/>
    </xf>
    <xf numFmtId="0" fontId="103" fillId="37" borderId="11" xfId="53" applyFont="1" applyFill="1" applyBorder="1" applyAlignment="1" applyProtection="1">
      <alignment horizontal="right"/>
      <protection/>
    </xf>
    <xf numFmtId="3" fontId="3" fillId="0" borderId="18" xfId="57" applyNumberFormat="1" applyFont="1" applyFill="1" applyBorder="1" applyAlignment="1" applyProtection="1">
      <alignment wrapText="1"/>
      <protection locked="0"/>
    </xf>
    <xf numFmtId="0" fontId="10" fillId="34" borderId="0" xfId="0" applyFont="1" applyFill="1" applyBorder="1" applyAlignment="1">
      <alignment horizontal="left"/>
    </xf>
    <xf numFmtId="0" fontId="1" fillId="34" borderId="0" xfId="53" applyFill="1" applyBorder="1" applyAlignment="1" applyProtection="1">
      <alignment horizontal="left"/>
      <protection/>
    </xf>
    <xf numFmtId="0" fontId="50" fillId="0" borderId="0" xfId="0" applyFont="1" applyAlignment="1">
      <alignment vertical="center"/>
    </xf>
    <xf numFmtId="0" fontId="104" fillId="34" borderId="0" xfId="0" applyFont="1" applyFill="1" applyBorder="1" applyAlignment="1">
      <alignment/>
    </xf>
    <xf numFmtId="0" fontId="104" fillId="34" borderId="0" xfId="0" applyFont="1" applyFill="1" applyBorder="1" applyAlignment="1">
      <alignment horizontal="center" vertical="center"/>
    </xf>
    <xf numFmtId="0" fontId="0" fillId="0" borderId="0" xfId="0" applyFill="1" applyBorder="1" applyAlignment="1" applyProtection="1">
      <alignment horizontal="left" wrapText="1"/>
      <protection locked="0"/>
    </xf>
    <xf numFmtId="0" fontId="0" fillId="33" borderId="19" xfId="0" applyFill="1" applyBorder="1" applyAlignment="1">
      <alignment/>
    </xf>
    <xf numFmtId="0" fontId="0" fillId="0" borderId="20" xfId="0" applyBorder="1" applyAlignment="1">
      <alignment/>
    </xf>
    <xf numFmtId="0" fontId="0" fillId="0" borderId="13" xfId="0" applyFont="1" applyBorder="1" applyAlignment="1">
      <alignment/>
    </xf>
    <xf numFmtId="0" fontId="0" fillId="0" borderId="21" xfId="0" applyFont="1" applyBorder="1" applyAlignment="1">
      <alignment/>
    </xf>
    <xf numFmtId="0" fontId="0" fillId="34" borderId="0" xfId="0" applyFont="1" applyFill="1" applyBorder="1" applyAlignment="1">
      <alignment/>
    </xf>
    <xf numFmtId="0" fontId="13" fillId="34" borderId="0" xfId="0" applyFont="1" applyFill="1" applyBorder="1" applyAlignment="1">
      <alignment horizontal="left" vertical="top"/>
    </xf>
    <xf numFmtId="0" fontId="96" fillId="35" borderId="0" xfId="0" applyFont="1" applyFill="1" applyBorder="1" applyAlignment="1">
      <alignment horizontal="right"/>
    </xf>
    <xf numFmtId="0" fontId="3" fillId="35" borderId="0" xfId="0" applyFont="1" applyFill="1" applyBorder="1" applyAlignment="1">
      <alignment horizontal="right"/>
    </xf>
    <xf numFmtId="0" fontId="9" fillId="34" borderId="0" xfId="53" applyFont="1" applyFill="1" applyBorder="1" applyAlignment="1" applyProtection="1">
      <alignment horizontal="left"/>
      <protection/>
    </xf>
    <xf numFmtId="0" fontId="8" fillId="34" borderId="0" xfId="0" applyFont="1" applyFill="1" applyBorder="1" applyAlignment="1">
      <alignment horizontal="center"/>
    </xf>
    <xf numFmtId="0" fontId="23" fillId="34" borderId="10" xfId="0" applyFont="1" applyFill="1" applyBorder="1" applyAlignment="1">
      <alignment horizontal="center" vertical="top"/>
    </xf>
    <xf numFmtId="0" fontId="23" fillId="34" borderId="11" xfId="0" applyFont="1" applyFill="1" applyBorder="1" applyAlignment="1">
      <alignment horizontal="center" vertical="top"/>
    </xf>
    <xf numFmtId="0" fontId="23" fillId="34" borderId="12" xfId="0" applyFont="1" applyFill="1" applyBorder="1" applyAlignment="1">
      <alignment horizontal="center" vertical="top"/>
    </xf>
    <xf numFmtId="0" fontId="1" fillId="34" borderId="0" xfId="53" applyFill="1" applyBorder="1" applyAlignment="1" applyProtection="1">
      <alignment horizontal="left"/>
      <protection/>
    </xf>
    <xf numFmtId="0" fontId="8" fillId="34" borderId="0" xfId="0" applyFont="1" applyFill="1" applyBorder="1" applyAlignment="1">
      <alignment horizontal="left"/>
    </xf>
    <xf numFmtId="0" fontId="8" fillId="0" borderId="0" xfId="0" applyFont="1" applyAlignment="1">
      <alignment/>
    </xf>
    <xf numFmtId="0" fontId="102" fillId="34" borderId="0" xfId="53" applyFont="1" applyFill="1" applyBorder="1" applyAlignment="1" applyProtection="1">
      <alignment horizontal="left"/>
      <protection/>
    </xf>
    <xf numFmtId="0" fontId="10" fillId="34" borderId="0" xfId="0" applyFont="1" applyFill="1" applyBorder="1" applyAlignment="1">
      <alignment horizontal="left" vertical="top" wrapText="1"/>
    </xf>
    <xf numFmtId="0" fontId="10" fillId="34" borderId="0" xfId="53" applyFont="1" applyFill="1" applyBorder="1" applyAlignment="1" applyProtection="1">
      <alignment horizontal="left" vertical="top" wrapText="1"/>
      <protection/>
    </xf>
    <xf numFmtId="0" fontId="9" fillId="34" borderId="0" xfId="53" applyFont="1" applyFill="1" applyBorder="1" applyAlignment="1" applyProtection="1">
      <alignment horizontal="left"/>
      <protection/>
    </xf>
    <xf numFmtId="0" fontId="8" fillId="34" borderId="0" xfId="0" applyFont="1" applyFill="1" applyBorder="1" applyAlignment="1">
      <alignment horizontal="left"/>
    </xf>
    <xf numFmtId="0" fontId="102" fillId="34" borderId="0" xfId="53" applyFont="1" applyFill="1" applyBorder="1" applyAlignment="1" applyProtection="1">
      <alignment/>
      <protection/>
    </xf>
    <xf numFmtId="0" fontId="10" fillId="34" borderId="0" xfId="53" applyFont="1" applyFill="1" applyBorder="1" applyAlignment="1" applyProtection="1">
      <alignment horizontal="left" vertical="top" wrapText="1" indent="5"/>
      <protection/>
    </xf>
    <xf numFmtId="0" fontId="10" fillId="34" borderId="0" xfId="53" applyFont="1" applyFill="1" applyBorder="1" applyAlignment="1" applyProtection="1">
      <alignment horizontal="left" indent="4"/>
      <protection/>
    </xf>
    <xf numFmtId="0" fontId="10" fillId="34" borderId="0" xfId="53" applyFont="1" applyFill="1" applyBorder="1" applyAlignment="1" applyProtection="1">
      <alignment horizontal="left" vertical="top" wrapText="1" indent="4"/>
      <protection/>
    </xf>
    <xf numFmtId="0" fontId="20" fillId="34" borderId="0" xfId="0" applyFont="1" applyFill="1" applyBorder="1" applyAlignment="1">
      <alignment horizontal="center"/>
    </xf>
    <xf numFmtId="0" fontId="18" fillId="34" borderId="0" xfId="53" applyFont="1" applyFill="1" applyBorder="1" applyAlignment="1" applyProtection="1">
      <alignment horizontal="left" vertical="top" wrapText="1"/>
      <protection/>
    </xf>
    <xf numFmtId="0" fontId="8" fillId="34" borderId="0" xfId="0" applyFont="1" applyFill="1" applyBorder="1" applyAlignment="1">
      <alignment horizontal="left" vertical="top" wrapText="1" indent="4"/>
    </xf>
    <xf numFmtId="0" fontId="8" fillId="34" borderId="0" xfId="0" applyFont="1" applyFill="1" applyBorder="1" applyAlignment="1">
      <alignment horizontal="left" indent="4"/>
    </xf>
    <xf numFmtId="0" fontId="10" fillId="34" borderId="0" xfId="53" applyFont="1" applyFill="1" applyBorder="1" applyAlignment="1" applyProtection="1">
      <alignment horizontal="left" vertical="top" wrapText="1" indent="5"/>
      <protection/>
    </xf>
    <xf numFmtId="0" fontId="10" fillId="34" borderId="0" xfId="53" applyFont="1" applyFill="1" applyBorder="1" applyAlignment="1" applyProtection="1">
      <alignment horizontal="left" vertical="top" wrapText="1"/>
      <protection/>
    </xf>
    <xf numFmtId="0" fontId="12" fillId="34" borderId="0" xfId="0" applyFont="1" applyFill="1" applyBorder="1" applyAlignment="1">
      <alignment horizontal="left" vertical="top" wrapText="1" indent="5"/>
    </xf>
    <xf numFmtId="0" fontId="105" fillId="34" borderId="0" xfId="0" applyFont="1" applyFill="1" applyBorder="1" applyAlignment="1">
      <alignment horizontal="left" vertical="center" wrapText="1"/>
    </xf>
    <xf numFmtId="0" fontId="8" fillId="34" borderId="0" xfId="0" applyFont="1" applyFill="1" applyBorder="1" applyAlignment="1">
      <alignment horizontal="left" vertical="center" wrapText="1"/>
    </xf>
    <xf numFmtId="0" fontId="13" fillId="34" borderId="0" xfId="0" applyFont="1" applyFill="1" applyBorder="1" applyAlignment="1">
      <alignment horizontal="left" readingOrder="1"/>
    </xf>
    <xf numFmtId="0" fontId="0" fillId="0" borderId="0" xfId="0" applyAlignment="1">
      <alignment horizontal="left" readingOrder="1"/>
    </xf>
    <xf numFmtId="0" fontId="0" fillId="34" borderId="0" xfId="0" applyFont="1" applyFill="1" applyBorder="1" applyAlignment="1">
      <alignment horizontal="right"/>
    </xf>
    <xf numFmtId="0" fontId="14" fillId="34" borderId="0" xfId="0" applyFont="1" applyFill="1" applyBorder="1" applyAlignment="1">
      <alignment horizontal="left" vertical="top" wrapText="1" indent="5"/>
    </xf>
    <xf numFmtId="0" fontId="13" fillId="34" borderId="0" xfId="0" applyNumberFormat="1" applyFont="1" applyFill="1" applyBorder="1" applyAlignment="1">
      <alignment horizontal="left" vertical="top" wrapText="1"/>
    </xf>
    <xf numFmtId="0" fontId="13" fillId="34" borderId="0" xfId="0" applyFont="1" applyFill="1" applyBorder="1" applyAlignment="1">
      <alignment horizontal="left" vertical="top" wrapText="1" indent="10"/>
    </xf>
    <xf numFmtId="0" fontId="14" fillId="34" borderId="0" xfId="0" applyFont="1" applyFill="1" applyBorder="1" applyAlignment="1">
      <alignment horizontal="left" vertical="top" wrapText="1"/>
    </xf>
    <xf numFmtId="170" fontId="13" fillId="0" borderId="0" xfId="0" applyNumberFormat="1" applyFont="1" applyFill="1" applyBorder="1" applyAlignment="1" applyProtection="1">
      <alignment horizontal="left" wrapText="1"/>
      <protection locked="0"/>
    </xf>
    <xf numFmtId="0" fontId="14" fillId="34" borderId="0" xfId="0" applyFont="1" applyFill="1" applyBorder="1" applyAlignment="1">
      <alignment horizontal="left" wrapText="1"/>
    </xf>
    <xf numFmtId="0" fontId="13" fillId="34" borderId="0" xfId="0" applyFont="1" applyFill="1" applyBorder="1" applyAlignment="1">
      <alignment horizontal="left" vertical="top" wrapText="1"/>
    </xf>
    <xf numFmtId="0" fontId="13" fillId="34" borderId="0" xfId="0" applyNumberFormat="1" applyFont="1" applyFill="1" applyBorder="1" applyAlignment="1">
      <alignment horizontal="left" wrapText="1"/>
    </xf>
    <xf numFmtId="0" fontId="14" fillId="34" borderId="0" xfId="0" applyFont="1" applyFill="1" applyBorder="1" applyAlignment="1">
      <alignment horizontal="left" vertical="top" wrapText="1"/>
    </xf>
    <xf numFmtId="0" fontId="13" fillId="38" borderId="0" xfId="0" applyFont="1" applyFill="1" applyBorder="1" applyAlignment="1" applyProtection="1">
      <alignment horizontal="left"/>
      <protection locked="0"/>
    </xf>
    <xf numFmtId="0" fontId="14" fillId="34" borderId="0" xfId="0" applyFont="1" applyFill="1" applyBorder="1" applyAlignment="1">
      <alignment horizontal="left" vertical="top" wrapText="1" indent="3"/>
    </xf>
    <xf numFmtId="0" fontId="13" fillId="39" borderId="0" xfId="0" applyFont="1" applyFill="1" applyBorder="1" applyAlignment="1" applyProtection="1">
      <alignment horizontal="left" vertical="top"/>
      <protection locked="0"/>
    </xf>
    <xf numFmtId="0" fontId="13" fillId="39" borderId="0" xfId="0" applyFont="1" applyFill="1" applyBorder="1" applyAlignment="1" applyProtection="1">
      <alignment horizontal="left" vertical="top" wrapText="1"/>
      <protection locked="0"/>
    </xf>
    <xf numFmtId="0" fontId="14" fillId="34" borderId="0" xfId="0" applyFont="1" applyFill="1" applyBorder="1" applyAlignment="1">
      <alignment vertical="top" wrapText="1"/>
    </xf>
    <xf numFmtId="0" fontId="14" fillId="34" borderId="0" xfId="0" applyFont="1" applyFill="1" applyBorder="1" applyAlignment="1">
      <alignment vertical="top" wrapText="1"/>
    </xf>
    <xf numFmtId="3" fontId="3" fillId="0" borderId="0" xfId="0" applyNumberFormat="1" applyFont="1" applyFill="1" applyBorder="1" applyAlignment="1" applyProtection="1">
      <alignment horizontal="left" vertical="top" wrapText="1"/>
      <protection locked="0"/>
    </xf>
    <xf numFmtId="3" fontId="3" fillId="0" borderId="0" xfId="0" applyNumberFormat="1" applyFont="1" applyFill="1" applyBorder="1" applyAlignment="1" applyProtection="1">
      <alignment horizontal="left" vertical="top" wrapText="1"/>
      <protection locked="0"/>
    </xf>
    <xf numFmtId="0" fontId="13" fillId="34" borderId="0" xfId="0" applyFont="1" applyFill="1" applyBorder="1" applyAlignment="1">
      <alignment horizontal="left" vertical="top" wrapText="1" indent="7"/>
    </xf>
    <xf numFmtId="0" fontId="13" fillId="34" borderId="0" xfId="0" applyFont="1" applyFill="1" applyBorder="1" applyAlignment="1">
      <alignment horizontal="left" vertical="top" wrapText="1" indent="10"/>
    </xf>
    <xf numFmtId="0" fontId="13" fillId="34" borderId="0" xfId="0" applyFont="1" applyFill="1" applyBorder="1" applyAlignment="1">
      <alignment/>
    </xf>
    <xf numFmtId="0" fontId="0" fillId="0" borderId="0" xfId="0" applyAlignment="1">
      <alignment/>
    </xf>
    <xf numFmtId="0" fontId="13" fillId="34" borderId="0" xfId="0" applyFont="1" applyFill="1" applyBorder="1" applyAlignment="1">
      <alignment horizontal="left"/>
    </xf>
    <xf numFmtId="0" fontId="25" fillId="34" borderId="0" xfId="0" applyFont="1" applyFill="1" applyBorder="1" applyAlignment="1">
      <alignment vertical="top" wrapText="1"/>
    </xf>
    <xf numFmtId="0" fontId="16" fillId="34" borderId="0" xfId="0" applyFont="1" applyFill="1" applyBorder="1" applyAlignment="1">
      <alignment/>
    </xf>
    <xf numFmtId="0" fontId="13" fillId="34" borderId="0" xfId="0" applyFont="1" applyFill="1" applyBorder="1" applyAlignment="1">
      <alignment vertical="top" wrapText="1"/>
    </xf>
    <xf numFmtId="0" fontId="13" fillId="34" borderId="0" xfId="0" applyFont="1" applyFill="1" applyBorder="1" applyAlignment="1">
      <alignment vertical="top"/>
    </xf>
    <xf numFmtId="0" fontId="13" fillId="34" borderId="0" xfId="0" applyFont="1" applyFill="1" applyBorder="1" applyAlignment="1">
      <alignment vertical="top" wrapText="1"/>
    </xf>
    <xf numFmtId="0" fontId="17" fillId="34" borderId="0" xfId="0" applyFont="1" applyFill="1" applyBorder="1" applyAlignment="1">
      <alignment horizontal="left" vertical="top" wrapText="1"/>
    </xf>
    <xf numFmtId="0" fontId="13" fillId="34" borderId="0" xfId="0" applyFont="1" applyFill="1" applyBorder="1" applyAlignment="1">
      <alignment horizontal="left" vertical="top" wrapText="1"/>
    </xf>
    <xf numFmtId="0" fontId="100" fillId="33" borderId="13" xfId="0" applyFont="1" applyFill="1" applyBorder="1" applyAlignment="1">
      <alignment vertical="top" wrapText="1"/>
    </xf>
    <xf numFmtId="0" fontId="0" fillId="0" borderId="0" xfId="0" applyAlignment="1">
      <alignment vertical="top" wrapText="1"/>
    </xf>
    <xf numFmtId="0" fontId="0" fillId="0" borderId="13" xfId="0" applyBorder="1" applyAlignment="1">
      <alignment vertical="top" wrapText="1"/>
    </xf>
    <xf numFmtId="0" fontId="100" fillId="33" borderId="13" xfId="0" applyFont="1" applyFill="1" applyBorder="1" applyAlignment="1">
      <alignment vertical="center" wrapText="1"/>
    </xf>
    <xf numFmtId="0" fontId="0" fillId="0" borderId="0" xfId="0" applyAlignment="1">
      <alignment vertical="center" wrapText="1"/>
    </xf>
    <xf numFmtId="0" fontId="0" fillId="0" borderId="13" xfId="0" applyBorder="1" applyAlignment="1">
      <alignment vertical="center" wrapText="1"/>
    </xf>
    <xf numFmtId="0" fontId="0" fillId="0" borderId="0" xfId="0" applyFont="1" applyFill="1" applyBorder="1" applyAlignment="1" applyProtection="1">
      <alignment vertical="top" wrapText="1"/>
      <protection locked="0"/>
    </xf>
    <xf numFmtId="0" fontId="13" fillId="34" borderId="13" xfId="0" applyFont="1" applyFill="1" applyBorder="1" applyAlignment="1">
      <alignment horizontal="left" vertical="top" wrapText="1"/>
    </xf>
    <xf numFmtId="0" fontId="1" fillId="34" borderId="0" xfId="53" applyFont="1" applyFill="1" applyBorder="1" applyAlignment="1" applyProtection="1">
      <alignment horizontal="center"/>
      <protection/>
    </xf>
    <xf numFmtId="0" fontId="1" fillId="34" borderId="0" xfId="53" applyFill="1" applyBorder="1" applyAlignment="1" applyProtection="1">
      <alignment horizontal="center"/>
      <protection/>
    </xf>
    <xf numFmtId="0" fontId="15" fillId="34" borderId="0" xfId="53" applyFont="1" applyFill="1" applyBorder="1" applyAlignment="1" applyProtection="1">
      <alignment horizontal="left"/>
      <protection/>
    </xf>
    <xf numFmtId="0" fontId="13" fillId="34" borderId="0" xfId="0" applyFont="1" applyFill="1" applyBorder="1" applyAlignment="1">
      <alignment horizontal="left"/>
    </xf>
    <xf numFmtId="0" fontId="13" fillId="34" borderId="0" xfId="0" applyFont="1" applyFill="1" applyBorder="1" applyAlignment="1">
      <alignment horizontal="left" wrapText="1"/>
    </xf>
    <xf numFmtId="0" fontId="13" fillId="34" borderId="0" xfId="0" applyFont="1" applyFill="1" applyBorder="1" applyAlignment="1">
      <alignment horizontal="left" wrapText="1"/>
    </xf>
    <xf numFmtId="0" fontId="0" fillId="0" borderId="0" xfId="0" applyAlignment="1">
      <alignment wrapText="1"/>
    </xf>
    <xf numFmtId="0" fontId="13" fillId="35" borderId="0" xfId="0" applyFont="1" applyFill="1" applyBorder="1" applyAlignment="1">
      <alignment horizontal="left" vertical="top" wrapText="1"/>
    </xf>
    <xf numFmtId="0" fontId="19" fillId="35" borderId="0" xfId="0" applyFont="1" applyFill="1" applyBorder="1" applyAlignment="1">
      <alignment horizontal="left"/>
    </xf>
    <xf numFmtId="0" fontId="13" fillId="35" borderId="0" xfId="0" applyFont="1" applyFill="1" applyBorder="1" applyAlignment="1">
      <alignment horizontal="left"/>
    </xf>
    <xf numFmtId="3" fontId="3" fillId="0" borderId="0" xfId="0" applyNumberFormat="1" applyFont="1" applyFill="1" applyBorder="1" applyAlignment="1" applyProtection="1">
      <alignment vertical="top" wrapText="1" readingOrder="1"/>
      <protection locked="0"/>
    </xf>
    <xf numFmtId="3" fontId="3" fillId="0" borderId="0" xfId="0" applyNumberFormat="1" applyFont="1" applyFill="1" applyBorder="1" applyAlignment="1" applyProtection="1">
      <alignment vertical="top" wrapText="1" readingOrder="1"/>
      <protection locked="0"/>
    </xf>
    <xf numFmtId="0" fontId="42" fillId="34" borderId="0" xfId="0" applyFont="1" applyFill="1" applyBorder="1" applyAlignment="1">
      <alignment vertical="top" wrapText="1"/>
    </xf>
    <xf numFmtId="0" fontId="17" fillId="34" borderId="0" xfId="0" applyFont="1" applyFill="1" applyBorder="1" applyAlignment="1">
      <alignment horizontal="left"/>
    </xf>
    <xf numFmtId="0" fontId="3" fillId="34" borderId="0" xfId="0" applyFont="1" applyFill="1" applyBorder="1" applyAlignment="1">
      <alignment horizontal="left" vertical="top" wrapText="1"/>
    </xf>
    <xf numFmtId="0" fontId="3" fillId="34" borderId="0" xfId="0" applyNumberFormat="1" applyFont="1" applyFill="1" applyBorder="1" applyAlignment="1">
      <alignment horizontal="left" vertical="top"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dxfs count="5">
    <dxf>
      <font>
        <color rgb="FFFF0000"/>
      </font>
    </dxf>
    <dxf>
      <font>
        <color rgb="FFFF0000"/>
      </font>
    </dxf>
    <dxf>
      <font>
        <color rgb="FFFF0000"/>
      </font>
    </dxf>
    <dxf>
      <font>
        <color rgb="FFFF0000"/>
      </font>
    </dxf>
    <dxf>
      <font>
        <color rgb="FFFF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png" /></Relationships>
</file>

<file path=xl/drawings/_rels/drawing2.xml.rels><?xml version="1.0" encoding="utf-8" standalone="yes"?><Relationships xmlns="http://schemas.openxmlformats.org/package/2006/relationships"><Relationship Id="rId1" Type="http://schemas.openxmlformats.org/officeDocument/2006/relationships/image" Target="../media/image7.emf" /><Relationship Id="rId2" Type="http://schemas.openxmlformats.org/officeDocument/2006/relationships/image" Target="../media/image1.emf" /><Relationship Id="rId3" Type="http://schemas.openxmlformats.org/officeDocument/2006/relationships/image" Target="../media/image6.emf" /><Relationship Id="rId4" Type="http://schemas.openxmlformats.org/officeDocument/2006/relationships/image" Target="../media/image10.emf" /><Relationship Id="rId5" Type="http://schemas.openxmlformats.org/officeDocument/2006/relationships/image" Target="../media/image11.emf" /><Relationship Id="rId6" Type="http://schemas.openxmlformats.org/officeDocument/2006/relationships/image" Target="../media/image5.emf" /><Relationship Id="rId7" Type="http://schemas.openxmlformats.org/officeDocument/2006/relationships/image" Target="../media/image9.emf" /><Relationship Id="rId8" Type="http://schemas.openxmlformats.org/officeDocument/2006/relationships/image" Target="../media/image2.emf" /><Relationship Id="rId9" Type="http://schemas.openxmlformats.org/officeDocument/2006/relationships/image" Target="../media/image8.emf" /><Relationship Id="rId10" Type="http://schemas.openxmlformats.org/officeDocument/2006/relationships/image" Target="../media/image17.emf" /><Relationship Id="rId11" Type="http://schemas.openxmlformats.org/officeDocument/2006/relationships/image" Target="../media/image3.emf" /><Relationship Id="rId12" Type="http://schemas.openxmlformats.org/officeDocument/2006/relationships/image" Target="../media/image13.emf" /><Relationship Id="rId13" Type="http://schemas.openxmlformats.org/officeDocument/2006/relationships/image" Target="../media/image14.emf" /><Relationship Id="rId14" Type="http://schemas.openxmlformats.org/officeDocument/2006/relationships/image" Target="../media/image16.emf" /><Relationship Id="rId15" Type="http://schemas.openxmlformats.org/officeDocument/2006/relationships/image" Target="../media/image12.emf" /><Relationship Id="rId16" Type="http://schemas.openxmlformats.org/officeDocument/2006/relationships/image" Target="../media/image1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9525</xdr:colOff>
      <xdr:row>3</xdr:row>
      <xdr:rowOff>66675</xdr:rowOff>
    </xdr:from>
    <xdr:to>
      <xdr:col>7</xdr:col>
      <xdr:colOff>323850</xdr:colOff>
      <xdr:row>5</xdr:row>
      <xdr:rowOff>76200</xdr:rowOff>
    </xdr:to>
    <xdr:pic>
      <xdr:nvPicPr>
        <xdr:cNvPr id="1" name="Picture 1" descr="RFR_logo"/>
        <xdr:cNvPicPr preferRelativeResize="1">
          <a:picLocks noChangeAspect="1"/>
        </xdr:cNvPicPr>
      </xdr:nvPicPr>
      <xdr:blipFill>
        <a:blip r:embed="rId1"/>
        <a:stretch>
          <a:fillRect/>
        </a:stretch>
      </xdr:blipFill>
      <xdr:spPr>
        <a:xfrm>
          <a:off x="847725" y="552450"/>
          <a:ext cx="4114800" cy="333375"/>
        </a:xfrm>
        <a:prstGeom prst="rect">
          <a:avLst/>
        </a:prstGeom>
        <a:noFill/>
        <a:ln w="9525" cmpd="sng">
          <a:solidFill>
            <a:srgbClr val="000000"/>
          </a:solidFill>
          <a:headEnd type="none"/>
          <a:tailEnd type="none"/>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266700</xdr:colOff>
      <xdr:row>14</xdr:row>
      <xdr:rowOff>9525</xdr:rowOff>
    </xdr:from>
    <xdr:to>
      <xdr:col>1</xdr:col>
      <xdr:colOff>390525</xdr:colOff>
      <xdr:row>14</xdr:row>
      <xdr:rowOff>123825</xdr:rowOff>
    </xdr:to>
    <xdr:pic>
      <xdr:nvPicPr>
        <xdr:cNvPr id="1" name="Acct1"/>
        <xdr:cNvPicPr preferRelativeResize="1">
          <a:picLocks noChangeAspect="1"/>
        </xdr:cNvPicPr>
      </xdr:nvPicPr>
      <xdr:blipFill>
        <a:blip r:embed="rId1"/>
        <a:stretch>
          <a:fillRect/>
        </a:stretch>
      </xdr:blipFill>
      <xdr:spPr>
        <a:xfrm>
          <a:off x="495300" y="3228975"/>
          <a:ext cx="123825" cy="114300"/>
        </a:xfrm>
        <a:prstGeom prst="rect">
          <a:avLst/>
        </a:prstGeom>
        <a:noFill/>
        <a:ln w="9525" cmpd="sng">
          <a:noFill/>
        </a:ln>
      </xdr:spPr>
    </xdr:pic>
    <xdr:clientData/>
  </xdr:twoCellAnchor>
  <xdr:twoCellAnchor editAs="oneCell">
    <xdr:from>
      <xdr:col>1</xdr:col>
      <xdr:colOff>266700</xdr:colOff>
      <xdr:row>15</xdr:row>
      <xdr:rowOff>9525</xdr:rowOff>
    </xdr:from>
    <xdr:to>
      <xdr:col>1</xdr:col>
      <xdr:colOff>428625</xdr:colOff>
      <xdr:row>15</xdr:row>
      <xdr:rowOff>161925</xdr:rowOff>
    </xdr:to>
    <xdr:pic>
      <xdr:nvPicPr>
        <xdr:cNvPr id="2" name="Acct2"/>
        <xdr:cNvPicPr preferRelativeResize="1">
          <a:picLocks noChangeAspect="1"/>
        </xdr:cNvPicPr>
      </xdr:nvPicPr>
      <xdr:blipFill>
        <a:blip r:embed="rId2"/>
        <a:stretch>
          <a:fillRect/>
        </a:stretch>
      </xdr:blipFill>
      <xdr:spPr>
        <a:xfrm>
          <a:off x="495300" y="3457575"/>
          <a:ext cx="161925" cy="152400"/>
        </a:xfrm>
        <a:prstGeom prst="rect">
          <a:avLst/>
        </a:prstGeom>
        <a:noFill/>
        <a:ln w="9525" cmpd="sng">
          <a:noFill/>
        </a:ln>
      </xdr:spPr>
    </xdr:pic>
    <xdr:clientData/>
  </xdr:twoCellAnchor>
  <xdr:twoCellAnchor editAs="oneCell">
    <xdr:from>
      <xdr:col>1</xdr:col>
      <xdr:colOff>266700</xdr:colOff>
      <xdr:row>16</xdr:row>
      <xdr:rowOff>9525</xdr:rowOff>
    </xdr:from>
    <xdr:to>
      <xdr:col>1</xdr:col>
      <xdr:colOff>428625</xdr:colOff>
      <xdr:row>16</xdr:row>
      <xdr:rowOff>161925</xdr:rowOff>
    </xdr:to>
    <xdr:pic>
      <xdr:nvPicPr>
        <xdr:cNvPr id="3" name="Acct3"/>
        <xdr:cNvPicPr preferRelativeResize="1">
          <a:picLocks noChangeAspect="1"/>
        </xdr:cNvPicPr>
      </xdr:nvPicPr>
      <xdr:blipFill>
        <a:blip r:embed="rId3"/>
        <a:stretch>
          <a:fillRect/>
        </a:stretch>
      </xdr:blipFill>
      <xdr:spPr>
        <a:xfrm>
          <a:off x="495300" y="3686175"/>
          <a:ext cx="161925" cy="152400"/>
        </a:xfrm>
        <a:prstGeom prst="rect">
          <a:avLst/>
        </a:prstGeom>
        <a:noFill/>
        <a:ln w="9525" cmpd="sng">
          <a:noFill/>
        </a:ln>
      </xdr:spPr>
    </xdr:pic>
    <xdr:clientData/>
  </xdr:twoCellAnchor>
  <xdr:twoCellAnchor editAs="oneCell">
    <xdr:from>
      <xdr:col>1</xdr:col>
      <xdr:colOff>266700</xdr:colOff>
      <xdr:row>17</xdr:row>
      <xdr:rowOff>9525</xdr:rowOff>
    </xdr:from>
    <xdr:to>
      <xdr:col>1</xdr:col>
      <xdr:colOff>428625</xdr:colOff>
      <xdr:row>17</xdr:row>
      <xdr:rowOff>161925</xdr:rowOff>
    </xdr:to>
    <xdr:pic>
      <xdr:nvPicPr>
        <xdr:cNvPr id="4" name="Acct4"/>
        <xdr:cNvPicPr preferRelativeResize="1">
          <a:picLocks noChangeAspect="1"/>
        </xdr:cNvPicPr>
      </xdr:nvPicPr>
      <xdr:blipFill>
        <a:blip r:embed="rId4"/>
        <a:stretch>
          <a:fillRect/>
        </a:stretch>
      </xdr:blipFill>
      <xdr:spPr>
        <a:xfrm>
          <a:off x="495300" y="3914775"/>
          <a:ext cx="161925" cy="152400"/>
        </a:xfrm>
        <a:prstGeom prst="rect">
          <a:avLst/>
        </a:prstGeom>
        <a:noFill/>
        <a:ln w="9525" cmpd="sng">
          <a:noFill/>
        </a:ln>
      </xdr:spPr>
    </xdr:pic>
    <xdr:clientData/>
  </xdr:twoCellAnchor>
  <xdr:twoCellAnchor editAs="oneCell">
    <xdr:from>
      <xdr:col>1</xdr:col>
      <xdr:colOff>266700</xdr:colOff>
      <xdr:row>19</xdr:row>
      <xdr:rowOff>0</xdr:rowOff>
    </xdr:from>
    <xdr:to>
      <xdr:col>1</xdr:col>
      <xdr:colOff>428625</xdr:colOff>
      <xdr:row>19</xdr:row>
      <xdr:rowOff>152400</xdr:rowOff>
    </xdr:to>
    <xdr:pic>
      <xdr:nvPicPr>
        <xdr:cNvPr id="5" name="Acct5"/>
        <xdr:cNvPicPr preferRelativeResize="1">
          <a:picLocks noChangeAspect="1"/>
        </xdr:cNvPicPr>
      </xdr:nvPicPr>
      <xdr:blipFill>
        <a:blip r:embed="rId5"/>
        <a:stretch>
          <a:fillRect/>
        </a:stretch>
      </xdr:blipFill>
      <xdr:spPr>
        <a:xfrm>
          <a:off x="495300" y="4362450"/>
          <a:ext cx="161925" cy="152400"/>
        </a:xfrm>
        <a:prstGeom prst="rect">
          <a:avLst/>
        </a:prstGeom>
        <a:noFill/>
        <a:ln w="9525" cmpd="sng">
          <a:noFill/>
        </a:ln>
      </xdr:spPr>
    </xdr:pic>
    <xdr:clientData/>
  </xdr:twoCellAnchor>
  <xdr:twoCellAnchor editAs="oneCell">
    <xdr:from>
      <xdr:col>1</xdr:col>
      <xdr:colOff>266700</xdr:colOff>
      <xdr:row>19</xdr:row>
      <xdr:rowOff>9525</xdr:rowOff>
    </xdr:from>
    <xdr:to>
      <xdr:col>1</xdr:col>
      <xdr:colOff>428625</xdr:colOff>
      <xdr:row>19</xdr:row>
      <xdr:rowOff>161925</xdr:rowOff>
    </xdr:to>
    <xdr:pic>
      <xdr:nvPicPr>
        <xdr:cNvPr id="6" name="Acct5a"/>
        <xdr:cNvPicPr preferRelativeResize="1">
          <a:picLocks noChangeAspect="1"/>
        </xdr:cNvPicPr>
      </xdr:nvPicPr>
      <xdr:blipFill>
        <a:blip r:embed="rId6"/>
        <a:stretch>
          <a:fillRect/>
        </a:stretch>
      </xdr:blipFill>
      <xdr:spPr>
        <a:xfrm>
          <a:off x="495300" y="4371975"/>
          <a:ext cx="161925" cy="152400"/>
        </a:xfrm>
        <a:prstGeom prst="rect">
          <a:avLst/>
        </a:prstGeom>
        <a:noFill/>
        <a:ln w="9525" cmpd="sng">
          <a:noFill/>
        </a:ln>
      </xdr:spPr>
    </xdr:pic>
    <xdr:clientData/>
  </xdr:twoCellAnchor>
  <xdr:twoCellAnchor editAs="oneCell">
    <xdr:from>
      <xdr:col>1</xdr:col>
      <xdr:colOff>266700</xdr:colOff>
      <xdr:row>20</xdr:row>
      <xdr:rowOff>9525</xdr:rowOff>
    </xdr:from>
    <xdr:to>
      <xdr:col>1</xdr:col>
      <xdr:colOff>428625</xdr:colOff>
      <xdr:row>20</xdr:row>
      <xdr:rowOff>161925</xdr:rowOff>
    </xdr:to>
    <xdr:pic>
      <xdr:nvPicPr>
        <xdr:cNvPr id="7" name="Acct5b"/>
        <xdr:cNvPicPr preferRelativeResize="1">
          <a:picLocks noChangeAspect="1"/>
        </xdr:cNvPicPr>
      </xdr:nvPicPr>
      <xdr:blipFill>
        <a:blip r:embed="rId7"/>
        <a:stretch>
          <a:fillRect/>
        </a:stretch>
      </xdr:blipFill>
      <xdr:spPr>
        <a:xfrm>
          <a:off x="495300" y="4781550"/>
          <a:ext cx="161925" cy="152400"/>
        </a:xfrm>
        <a:prstGeom prst="rect">
          <a:avLst/>
        </a:prstGeom>
        <a:noFill/>
        <a:ln w="9525" cmpd="sng">
          <a:noFill/>
        </a:ln>
      </xdr:spPr>
    </xdr:pic>
    <xdr:clientData/>
  </xdr:twoCellAnchor>
  <xdr:twoCellAnchor editAs="oneCell">
    <xdr:from>
      <xdr:col>1</xdr:col>
      <xdr:colOff>266700</xdr:colOff>
      <xdr:row>21</xdr:row>
      <xdr:rowOff>9525</xdr:rowOff>
    </xdr:from>
    <xdr:to>
      <xdr:col>1</xdr:col>
      <xdr:colOff>428625</xdr:colOff>
      <xdr:row>21</xdr:row>
      <xdr:rowOff>161925</xdr:rowOff>
    </xdr:to>
    <xdr:pic>
      <xdr:nvPicPr>
        <xdr:cNvPr id="8" name="Acct6"/>
        <xdr:cNvPicPr preferRelativeResize="1">
          <a:picLocks noChangeAspect="1"/>
        </xdr:cNvPicPr>
      </xdr:nvPicPr>
      <xdr:blipFill>
        <a:blip r:embed="rId8"/>
        <a:stretch>
          <a:fillRect/>
        </a:stretch>
      </xdr:blipFill>
      <xdr:spPr>
        <a:xfrm>
          <a:off x="495300" y="5334000"/>
          <a:ext cx="161925" cy="152400"/>
        </a:xfrm>
        <a:prstGeom prst="rect">
          <a:avLst/>
        </a:prstGeom>
        <a:noFill/>
        <a:ln w="9525" cmpd="sng">
          <a:noFill/>
        </a:ln>
      </xdr:spPr>
    </xdr:pic>
    <xdr:clientData/>
  </xdr:twoCellAnchor>
  <xdr:twoCellAnchor editAs="oneCell">
    <xdr:from>
      <xdr:col>1</xdr:col>
      <xdr:colOff>266700</xdr:colOff>
      <xdr:row>22</xdr:row>
      <xdr:rowOff>9525</xdr:rowOff>
    </xdr:from>
    <xdr:to>
      <xdr:col>1</xdr:col>
      <xdr:colOff>428625</xdr:colOff>
      <xdr:row>22</xdr:row>
      <xdr:rowOff>161925</xdr:rowOff>
    </xdr:to>
    <xdr:pic>
      <xdr:nvPicPr>
        <xdr:cNvPr id="9" name="Acct7"/>
        <xdr:cNvPicPr preferRelativeResize="1">
          <a:picLocks noChangeAspect="1"/>
        </xdr:cNvPicPr>
      </xdr:nvPicPr>
      <xdr:blipFill>
        <a:blip r:embed="rId9"/>
        <a:stretch>
          <a:fillRect/>
        </a:stretch>
      </xdr:blipFill>
      <xdr:spPr>
        <a:xfrm>
          <a:off x="495300" y="5562600"/>
          <a:ext cx="161925" cy="152400"/>
        </a:xfrm>
        <a:prstGeom prst="rect">
          <a:avLst/>
        </a:prstGeom>
        <a:noFill/>
        <a:ln w="9525" cmpd="sng">
          <a:noFill/>
        </a:ln>
      </xdr:spPr>
    </xdr:pic>
    <xdr:clientData/>
  </xdr:twoCellAnchor>
  <xdr:twoCellAnchor editAs="oneCell">
    <xdr:from>
      <xdr:col>1</xdr:col>
      <xdr:colOff>266700</xdr:colOff>
      <xdr:row>24</xdr:row>
      <xdr:rowOff>0</xdr:rowOff>
    </xdr:from>
    <xdr:to>
      <xdr:col>1</xdr:col>
      <xdr:colOff>428625</xdr:colOff>
      <xdr:row>24</xdr:row>
      <xdr:rowOff>152400</xdr:rowOff>
    </xdr:to>
    <xdr:pic>
      <xdr:nvPicPr>
        <xdr:cNvPr id="10" name="Acct8"/>
        <xdr:cNvPicPr preferRelativeResize="1">
          <a:picLocks noChangeAspect="1"/>
        </xdr:cNvPicPr>
      </xdr:nvPicPr>
      <xdr:blipFill>
        <a:blip r:embed="rId10"/>
        <a:stretch>
          <a:fillRect/>
        </a:stretch>
      </xdr:blipFill>
      <xdr:spPr>
        <a:xfrm>
          <a:off x="495300" y="6229350"/>
          <a:ext cx="161925" cy="152400"/>
        </a:xfrm>
        <a:prstGeom prst="rect">
          <a:avLst/>
        </a:prstGeom>
        <a:noFill/>
        <a:ln w="9525" cmpd="sng">
          <a:noFill/>
        </a:ln>
      </xdr:spPr>
    </xdr:pic>
    <xdr:clientData/>
  </xdr:twoCellAnchor>
  <xdr:twoCellAnchor editAs="oneCell">
    <xdr:from>
      <xdr:col>1</xdr:col>
      <xdr:colOff>266700</xdr:colOff>
      <xdr:row>24</xdr:row>
      <xdr:rowOff>9525</xdr:rowOff>
    </xdr:from>
    <xdr:to>
      <xdr:col>1</xdr:col>
      <xdr:colOff>428625</xdr:colOff>
      <xdr:row>24</xdr:row>
      <xdr:rowOff>161925</xdr:rowOff>
    </xdr:to>
    <xdr:pic>
      <xdr:nvPicPr>
        <xdr:cNvPr id="11" name="Acct8a"/>
        <xdr:cNvPicPr preferRelativeResize="1">
          <a:picLocks noChangeAspect="1"/>
        </xdr:cNvPicPr>
      </xdr:nvPicPr>
      <xdr:blipFill>
        <a:blip r:embed="rId11"/>
        <a:stretch>
          <a:fillRect/>
        </a:stretch>
      </xdr:blipFill>
      <xdr:spPr>
        <a:xfrm>
          <a:off x="495300" y="6238875"/>
          <a:ext cx="161925" cy="152400"/>
        </a:xfrm>
        <a:prstGeom prst="rect">
          <a:avLst/>
        </a:prstGeom>
        <a:noFill/>
        <a:ln w="9525" cmpd="sng">
          <a:noFill/>
        </a:ln>
      </xdr:spPr>
    </xdr:pic>
    <xdr:clientData/>
  </xdr:twoCellAnchor>
  <xdr:twoCellAnchor editAs="oneCell">
    <xdr:from>
      <xdr:col>1</xdr:col>
      <xdr:colOff>266700</xdr:colOff>
      <xdr:row>25</xdr:row>
      <xdr:rowOff>9525</xdr:rowOff>
    </xdr:from>
    <xdr:to>
      <xdr:col>1</xdr:col>
      <xdr:colOff>428625</xdr:colOff>
      <xdr:row>25</xdr:row>
      <xdr:rowOff>161925</xdr:rowOff>
    </xdr:to>
    <xdr:pic>
      <xdr:nvPicPr>
        <xdr:cNvPr id="12" name="Acct8b"/>
        <xdr:cNvPicPr preferRelativeResize="1">
          <a:picLocks noChangeAspect="1"/>
        </xdr:cNvPicPr>
      </xdr:nvPicPr>
      <xdr:blipFill>
        <a:blip r:embed="rId12"/>
        <a:stretch>
          <a:fillRect/>
        </a:stretch>
      </xdr:blipFill>
      <xdr:spPr>
        <a:xfrm>
          <a:off x="495300" y="6467475"/>
          <a:ext cx="161925" cy="152400"/>
        </a:xfrm>
        <a:prstGeom prst="rect">
          <a:avLst/>
        </a:prstGeom>
        <a:noFill/>
        <a:ln w="9525" cmpd="sng">
          <a:noFill/>
        </a:ln>
      </xdr:spPr>
    </xdr:pic>
    <xdr:clientData/>
  </xdr:twoCellAnchor>
  <xdr:twoCellAnchor editAs="oneCell">
    <xdr:from>
      <xdr:col>1</xdr:col>
      <xdr:colOff>266700</xdr:colOff>
      <xdr:row>26</xdr:row>
      <xdr:rowOff>9525</xdr:rowOff>
    </xdr:from>
    <xdr:to>
      <xdr:col>1</xdr:col>
      <xdr:colOff>428625</xdr:colOff>
      <xdr:row>26</xdr:row>
      <xdr:rowOff>161925</xdr:rowOff>
    </xdr:to>
    <xdr:pic>
      <xdr:nvPicPr>
        <xdr:cNvPr id="13" name="Acct9"/>
        <xdr:cNvPicPr preferRelativeResize="1">
          <a:picLocks noChangeAspect="1"/>
        </xdr:cNvPicPr>
      </xdr:nvPicPr>
      <xdr:blipFill>
        <a:blip r:embed="rId13"/>
        <a:stretch>
          <a:fillRect/>
        </a:stretch>
      </xdr:blipFill>
      <xdr:spPr>
        <a:xfrm>
          <a:off x="495300" y="6696075"/>
          <a:ext cx="161925" cy="152400"/>
        </a:xfrm>
        <a:prstGeom prst="rect">
          <a:avLst/>
        </a:prstGeom>
        <a:noFill/>
        <a:ln w="9525" cmpd="sng">
          <a:noFill/>
        </a:ln>
      </xdr:spPr>
    </xdr:pic>
    <xdr:clientData/>
  </xdr:twoCellAnchor>
  <xdr:twoCellAnchor editAs="oneCell">
    <xdr:from>
      <xdr:col>1</xdr:col>
      <xdr:colOff>266700</xdr:colOff>
      <xdr:row>27</xdr:row>
      <xdr:rowOff>9525</xdr:rowOff>
    </xdr:from>
    <xdr:to>
      <xdr:col>1</xdr:col>
      <xdr:colOff>428625</xdr:colOff>
      <xdr:row>27</xdr:row>
      <xdr:rowOff>161925</xdr:rowOff>
    </xdr:to>
    <xdr:pic>
      <xdr:nvPicPr>
        <xdr:cNvPr id="14" name="Acct10"/>
        <xdr:cNvPicPr preferRelativeResize="1">
          <a:picLocks noChangeAspect="1"/>
        </xdr:cNvPicPr>
      </xdr:nvPicPr>
      <xdr:blipFill>
        <a:blip r:embed="rId14"/>
        <a:stretch>
          <a:fillRect/>
        </a:stretch>
      </xdr:blipFill>
      <xdr:spPr>
        <a:xfrm>
          <a:off x="495300" y="6924675"/>
          <a:ext cx="161925" cy="152400"/>
        </a:xfrm>
        <a:prstGeom prst="rect">
          <a:avLst/>
        </a:prstGeom>
        <a:noFill/>
        <a:ln w="9525" cmpd="sng">
          <a:noFill/>
        </a:ln>
      </xdr:spPr>
    </xdr:pic>
    <xdr:clientData/>
  </xdr:twoCellAnchor>
  <xdr:twoCellAnchor editAs="oneCell">
    <xdr:from>
      <xdr:col>1</xdr:col>
      <xdr:colOff>266700</xdr:colOff>
      <xdr:row>28</xdr:row>
      <xdr:rowOff>9525</xdr:rowOff>
    </xdr:from>
    <xdr:to>
      <xdr:col>1</xdr:col>
      <xdr:colOff>428625</xdr:colOff>
      <xdr:row>28</xdr:row>
      <xdr:rowOff>161925</xdr:rowOff>
    </xdr:to>
    <xdr:pic>
      <xdr:nvPicPr>
        <xdr:cNvPr id="15" name="Acct11"/>
        <xdr:cNvPicPr preferRelativeResize="1">
          <a:picLocks noChangeAspect="1"/>
        </xdr:cNvPicPr>
      </xdr:nvPicPr>
      <xdr:blipFill>
        <a:blip r:embed="rId15"/>
        <a:stretch>
          <a:fillRect/>
        </a:stretch>
      </xdr:blipFill>
      <xdr:spPr>
        <a:xfrm>
          <a:off x="495300" y="7324725"/>
          <a:ext cx="161925" cy="152400"/>
        </a:xfrm>
        <a:prstGeom prst="rect">
          <a:avLst/>
        </a:prstGeom>
        <a:noFill/>
        <a:ln w="9525" cmpd="sng">
          <a:noFill/>
        </a:ln>
      </xdr:spPr>
    </xdr:pic>
    <xdr:clientData/>
  </xdr:twoCellAnchor>
  <xdr:twoCellAnchor editAs="oneCell">
    <xdr:from>
      <xdr:col>1</xdr:col>
      <xdr:colOff>266700</xdr:colOff>
      <xdr:row>29</xdr:row>
      <xdr:rowOff>9525</xdr:rowOff>
    </xdr:from>
    <xdr:to>
      <xdr:col>1</xdr:col>
      <xdr:colOff>428625</xdr:colOff>
      <xdr:row>29</xdr:row>
      <xdr:rowOff>161925</xdr:rowOff>
    </xdr:to>
    <xdr:pic>
      <xdr:nvPicPr>
        <xdr:cNvPr id="16" name="CheckBox1"/>
        <xdr:cNvPicPr preferRelativeResize="1">
          <a:picLocks noChangeAspect="1"/>
        </xdr:cNvPicPr>
      </xdr:nvPicPr>
      <xdr:blipFill>
        <a:blip r:embed="rId16"/>
        <a:stretch>
          <a:fillRect/>
        </a:stretch>
      </xdr:blipFill>
      <xdr:spPr>
        <a:xfrm>
          <a:off x="495300" y="7715250"/>
          <a:ext cx="161925" cy="1524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migrate.usccb.org/Direct%20Care%20Assistance/2010/TRENDSv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tro"/>
      <sheetName val="Index"/>
      <sheetName val="Members"/>
      <sheetName val="Members Summary"/>
      <sheetName val="Extended Census"/>
      <sheetName val="Operating"/>
      <sheetName val="Retirement"/>
      <sheetName val="Patrimony"/>
      <sheetName val="Development"/>
      <sheetName val="Fund A"/>
      <sheetName val="Fund B"/>
      <sheetName val="Fund C"/>
      <sheetName val="Fund D"/>
      <sheetName val="Summary"/>
      <sheetName val="Graphs"/>
      <sheetName val="Cost of Care"/>
      <sheetName val="RNA"/>
      <sheetName val="RNA Worksheet"/>
      <sheetName val="Assumptions"/>
      <sheetName val="Internal Control"/>
      <sheetName val="Print &amp; Save"/>
      <sheetName val="Help"/>
      <sheetName val="Developer Notes"/>
      <sheetName val="Codes"/>
      <sheetName val="Calcs"/>
      <sheetName val="Warnings"/>
      <sheetName val="Module1"/>
      <sheetName val="Module3"/>
      <sheetName val="Module2"/>
      <sheetName val="Module4"/>
      <sheetName val="Module6"/>
      <sheetName val="Module5"/>
      <sheetName val="Module8"/>
      <sheetName val="Module9"/>
      <sheetName val="Module7"/>
      <sheetName val="Module10"/>
      <sheetName val="Module12"/>
      <sheetName val="Module11"/>
      <sheetName val="Module13"/>
      <sheetName val="Module14"/>
      <sheetName val="Module15"/>
      <sheetName val="Module17"/>
      <sheetName val="Module18"/>
      <sheetName val="Module19"/>
      <sheetName val="Module20"/>
      <sheetName val="Module21"/>
      <sheetName val="Module16"/>
      <sheetName val="Module23"/>
      <sheetName val="Module24"/>
      <sheetName val="Module22"/>
      <sheetName val="Module26"/>
      <sheetName val="Module27"/>
      <sheetName val="Module25"/>
      <sheetName val="Module29"/>
      <sheetName val="Module28"/>
      <sheetName val="Module30"/>
      <sheetName val="Module31"/>
      <sheetName val="Module33"/>
      <sheetName val="Module34"/>
      <sheetName val="Module32"/>
      <sheetName val="Module36"/>
      <sheetName val="Module37"/>
      <sheetName val="Module38"/>
      <sheetName val="Module39"/>
      <sheetName val="Module35"/>
      <sheetName val="Module41"/>
      <sheetName val="Module40"/>
      <sheetName val="Module43"/>
      <sheetName val="Module44"/>
      <sheetName val="Module45"/>
      <sheetName val="Module42"/>
      <sheetName val="Module46"/>
      <sheetName val="Module48"/>
      <sheetName val="Module47"/>
      <sheetName val="Module50"/>
      <sheetName val="Module49"/>
      <sheetName val="Module52"/>
      <sheetName val="Module51"/>
      <sheetName val="Module54"/>
    </sheetNames>
    <sheetDataSet>
      <sheetData sheetId="3">
        <row r="10">
          <cell r="H10">
            <v>1</v>
          </cell>
        </row>
      </sheetData>
      <sheetData sheetId="23">
        <row r="193">
          <cell r="E193" t="b">
            <v>0</v>
          </cell>
        </row>
        <row r="256">
          <cell r="E256" t="str">
            <v>Individual Member Data</v>
          </cell>
        </row>
        <row r="257">
          <cell r="E257" t="str">
            <v>Members Summary Input</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usccb.org/nrro" TargetMode="External" /><Relationship Id="rId2" Type="http://schemas.openxmlformats.org/officeDocument/2006/relationships/hyperlink" Target="mailto:MGlover@usccb.org" TargetMode="External" /><Relationship Id="rId3" Type="http://schemas.openxmlformats.org/officeDocument/2006/relationships/hyperlink" Target="mailto:KCanas@usccb.org" TargetMode="External" /><Relationship Id="rId4" Type="http://schemas.openxmlformats.org/officeDocument/2006/relationships/hyperlink" Target="http://www.eleclair.com/" TargetMode="External" /><Relationship Id="rId5" Type="http://schemas.openxmlformats.org/officeDocument/2006/relationships/hyperlink" Target="mailto:eleanorleclair@gmail.com" TargetMode="External" /><Relationship Id="rId6" Type="http://schemas.openxmlformats.org/officeDocument/2006/relationships/hyperlink" Target="http://www.usccb.org/nrro" TargetMode="External" /><Relationship Id="rId7" Type="http://schemas.openxmlformats.org/officeDocument/2006/relationships/hyperlink" Target="mailto:eleanorleclair@gmail.com" TargetMode="External" /><Relationship Id="rId8" Type="http://schemas.openxmlformats.org/officeDocument/2006/relationships/hyperlink" Target="https://www.linkedin.com/in/eleclair" TargetMode="External" /><Relationship Id="rId9" Type="http://schemas.openxmlformats.org/officeDocument/2006/relationships/hyperlink" Target="mailto:JKnutsen@usccb.org" TargetMode="External" /><Relationship Id="rId10" Type="http://schemas.openxmlformats.org/officeDocument/2006/relationships/drawing" Target="../drawings/drawing1.xml" /><Relationship Id="rId1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hyperlink" Target="http://www.usccb.org/about/national-religious-retirement-office/direct-care-assistance.cfm" TargetMode="External" /><Relationship Id="rId2" Type="http://schemas.openxmlformats.org/officeDocument/2006/relationships/vmlDrawing" Target="../drawings/vmlDrawing9.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P49"/>
  <sheetViews>
    <sheetView tabSelected="1" zoomScalePageLayoutView="0" workbookViewId="0" topLeftCell="A1">
      <selection activeCell="S9" sqref="S9"/>
    </sheetView>
  </sheetViews>
  <sheetFormatPr defaultColWidth="9.140625" defaultRowHeight="12.75"/>
  <cols>
    <col min="1" max="1" width="3.421875" style="0" customWidth="1"/>
    <col min="3" max="3" width="7.8515625" style="0" customWidth="1"/>
    <col min="4" max="4" width="21.7109375" style="0" bestFit="1" customWidth="1"/>
    <col min="11" max="11" width="3.421875" style="0" customWidth="1"/>
  </cols>
  <sheetData>
    <row r="1" spans="1:11" ht="12.75">
      <c r="A1" s="1"/>
      <c r="B1" s="2"/>
      <c r="C1" s="2"/>
      <c r="D1" s="2"/>
      <c r="E1" s="2"/>
      <c r="F1" s="2"/>
      <c r="G1" s="2"/>
      <c r="H1" s="2"/>
      <c r="I1" s="2"/>
      <c r="J1" s="238" t="s">
        <v>39</v>
      </c>
      <c r="K1" s="3"/>
    </row>
    <row r="2" spans="1:11" ht="12.75">
      <c r="A2" s="4"/>
      <c r="B2" s="58"/>
      <c r="C2" s="58"/>
      <c r="D2" s="58"/>
      <c r="E2" s="58"/>
      <c r="F2" s="58"/>
      <c r="G2" s="58"/>
      <c r="H2" s="58"/>
      <c r="I2" s="58"/>
      <c r="J2" s="58"/>
      <c r="K2" s="5"/>
    </row>
    <row r="3" spans="1:11" ht="12.75">
      <c r="A3" s="4"/>
      <c r="B3" s="58"/>
      <c r="C3" s="58"/>
      <c r="D3" s="58"/>
      <c r="E3" s="58"/>
      <c r="F3" s="58"/>
      <c r="G3" s="58"/>
      <c r="H3" s="58"/>
      <c r="I3" s="58"/>
      <c r="J3" s="58"/>
      <c r="K3" s="5"/>
    </row>
    <row r="4" spans="1:11" ht="12.75">
      <c r="A4" s="4"/>
      <c r="B4" s="58"/>
      <c r="C4" s="58"/>
      <c r="D4" s="58"/>
      <c r="E4" s="58"/>
      <c r="F4" s="58"/>
      <c r="G4" s="58"/>
      <c r="H4" s="58"/>
      <c r="I4" s="58"/>
      <c r="J4" s="58"/>
      <c r="K4" s="5"/>
    </row>
    <row r="5" spans="1:11" ht="12.75">
      <c r="A5" s="4"/>
      <c r="B5" s="58"/>
      <c r="C5" s="58"/>
      <c r="D5" s="58"/>
      <c r="E5" s="58"/>
      <c r="F5" s="58"/>
      <c r="G5" s="58"/>
      <c r="H5" s="58"/>
      <c r="I5" s="58"/>
      <c r="J5" s="58"/>
      <c r="K5" s="5"/>
    </row>
    <row r="6" spans="1:11" ht="12.75">
      <c r="A6" s="4"/>
      <c r="B6" s="58"/>
      <c r="C6" s="58"/>
      <c r="D6" s="58"/>
      <c r="E6" s="58"/>
      <c r="F6" s="58"/>
      <c r="G6" s="58"/>
      <c r="H6" s="58"/>
      <c r="I6" s="58"/>
      <c r="J6" s="58"/>
      <c r="K6" s="5"/>
    </row>
    <row r="7" spans="1:11" ht="20.25">
      <c r="A7" s="4"/>
      <c r="B7" s="58"/>
      <c r="C7" s="183"/>
      <c r="D7" s="58"/>
      <c r="E7" s="58"/>
      <c r="F7" s="58"/>
      <c r="G7" s="58"/>
      <c r="H7" s="58"/>
      <c r="I7" s="58"/>
      <c r="J7" s="58"/>
      <c r="K7" s="5"/>
    </row>
    <row r="8" spans="1:11" ht="20.25">
      <c r="A8" s="4"/>
      <c r="B8" s="58"/>
      <c r="C8" s="183">
        <v>2024</v>
      </c>
      <c r="D8" s="183" t="s">
        <v>383</v>
      </c>
      <c r="E8" s="183"/>
      <c r="F8" s="183"/>
      <c r="G8" s="183"/>
      <c r="H8" s="183"/>
      <c r="I8" s="183"/>
      <c r="J8" s="58"/>
      <c r="K8" s="5"/>
    </row>
    <row r="9" spans="1:11" ht="18" customHeight="1">
      <c r="A9" s="4"/>
      <c r="B9" s="58"/>
      <c r="C9" s="161" t="s">
        <v>385</v>
      </c>
      <c r="D9" s="193" t="str">
        <f>"March 31, "&amp;C8</f>
        <v>March 31, 2024</v>
      </c>
      <c r="E9" s="58"/>
      <c r="F9" s="58"/>
      <c r="G9" s="58"/>
      <c r="H9" s="58"/>
      <c r="I9" s="58"/>
      <c r="J9" s="58"/>
      <c r="K9" s="5"/>
    </row>
    <row r="10" spans="1:11" ht="21.75" customHeight="1">
      <c r="A10" s="4"/>
      <c r="B10" s="58"/>
      <c r="C10" s="58"/>
      <c r="D10" s="255" t="s">
        <v>551</v>
      </c>
      <c r="E10" s="255"/>
      <c r="F10" s="255"/>
      <c r="G10" s="255"/>
      <c r="H10" s="255"/>
      <c r="I10" s="58"/>
      <c r="J10" s="58"/>
      <c r="K10" s="5"/>
    </row>
    <row r="11" spans="1:11" ht="12.75">
      <c r="A11" s="4"/>
      <c r="B11" s="58"/>
      <c r="C11" s="59"/>
      <c r="D11" s="58"/>
      <c r="E11" s="58"/>
      <c r="F11" s="58"/>
      <c r="G11" s="58"/>
      <c r="H11" s="58"/>
      <c r="I11" s="58"/>
      <c r="J11" s="58"/>
      <c r="K11" s="5"/>
    </row>
    <row r="12" spans="1:11" ht="12.75">
      <c r="A12" s="4"/>
      <c r="B12" s="58"/>
      <c r="C12" s="58" t="s">
        <v>35</v>
      </c>
      <c r="D12" s="58"/>
      <c r="E12" s="58"/>
      <c r="F12" s="58"/>
      <c r="G12" s="58"/>
      <c r="H12" s="58"/>
      <c r="I12" s="58"/>
      <c r="J12" s="58"/>
      <c r="K12" s="5"/>
    </row>
    <row r="13" spans="1:11" ht="12.75">
      <c r="A13" s="4"/>
      <c r="B13" s="58"/>
      <c r="C13" s="58" t="s">
        <v>28</v>
      </c>
      <c r="D13" s="58"/>
      <c r="E13" s="58"/>
      <c r="F13" s="58"/>
      <c r="G13" s="58"/>
      <c r="H13" s="58"/>
      <c r="I13" s="58"/>
      <c r="J13" s="58"/>
      <c r="K13" s="5"/>
    </row>
    <row r="14" spans="1:15" ht="12.75">
      <c r="A14" s="4"/>
      <c r="B14" s="58"/>
      <c r="C14" s="58" t="s">
        <v>29</v>
      </c>
      <c r="D14" s="58"/>
      <c r="E14" s="58"/>
      <c r="F14" s="58"/>
      <c r="G14" s="58"/>
      <c r="H14" s="58"/>
      <c r="I14" s="58"/>
      <c r="J14" s="58"/>
      <c r="K14" s="5"/>
      <c r="O14" s="188"/>
    </row>
    <row r="15" spans="1:11" ht="12.75">
      <c r="A15" s="4"/>
      <c r="B15" s="58"/>
      <c r="C15" s="58" t="s">
        <v>30</v>
      </c>
      <c r="D15" s="58"/>
      <c r="E15" s="58"/>
      <c r="F15" s="58"/>
      <c r="G15" s="58"/>
      <c r="H15" s="58"/>
      <c r="I15" s="58"/>
      <c r="J15" s="58"/>
      <c r="K15" s="5"/>
    </row>
    <row r="16" spans="1:11" ht="12.75">
      <c r="A16" s="4"/>
      <c r="B16" s="58"/>
      <c r="C16" s="58" t="s">
        <v>31</v>
      </c>
      <c r="D16" s="58"/>
      <c r="E16" s="58"/>
      <c r="F16" s="58"/>
      <c r="G16" s="58"/>
      <c r="H16" s="58"/>
      <c r="I16" s="58"/>
      <c r="J16" s="58"/>
      <c r="K16" s="5"/>
    </row>
    <row r="17" spans="1:11" ht="12.75">
      <c r="A17" s="4"/>
      <c r="B17" s="58"/>
      <c r="C17" s="254" t="s">
        <v>157</v>
      </c>
      <c r="D17" s="254"/>
      <c r="E17" s="254"/>
      <c r="F17" s="58"/>
      <c r="G17" s="58"/>
      <c r="H17" s="58"/>
      <c r="I17" s="58"/>
      <c r="J17" s="58"/>
      <c r="K17" s="5"/>
    </row>
    <row r="18" spans="1:11" ht="12.75">
      <c r="A18" s="4"/>
      <c r="B18" s="58"/>
      <c r="C18" s="108"/>
      <c r="D18" s="108"/>
      <c r="E18" s="108"/>
      <c r="F18" s="58"/>
      <c r="G18" s="58"/>
      <c r="H18" s="58"/>
      <c r="I18" s="58"/>
      <c r="J18" s="58"/>
      <c r="K18" s="5"/>
    </row>
    <row r="19" spans="1:11" ht="15.75" customHeight="1">
      <c r="A19" s="4"/>
      <c r="B19" s="58"/>
      <c r="C19" s="256" t="s">
        <v>223</v>
      </c>
      <c r="D19" s="257"/>
      <c r="E19" s="257"/>
      <c r="F19" s="257"/>
      <c r="G19" s="257"/>
      <c r="H19" s="257"/>
      <c r="I19" s="258"/>
      <c r="J19" s="58"/>
      <c r="K19" s="5"/>
    </row>
    <row r="20" spans="1:11" ht="12.75">
      <c r="A20" s="4"/>
      <c r="B20" s="58"/>
      <c r="C20" s="115"/>
      <c r="D20" s="117"/>
      <c r="E20" s="240" t="s">
        <v>32</v>
      </c>
      <c r="F20" s="117"/>
      <c r="G20" s="117"/>
      <c r="H20" s="117"/>
      <c r="I20" s="118"/>
      <c r="J20" s="58"/>
      <c r="K20" s="5"/>
    </row>
    <row r="21" spans="1:11" ht="12.75">
      <c r="A21" s="4"/>
      <c r="B21" s="58"/>
      <c r="C21" s="116"/>
      <c r="D21" s="119"/>
      <c r="E21" s="233" t="s">
        <v>625</v>
      </c>
      <c r="F21" s="119"/>
      <c r="G21" s="119"/>
      <c r="H21" s="119"/>
      <c r="I21" s="120"/>
      <c r="J21" s="58"/>
      <c r="K21" s="5"/>
    </row>
    <row r="22" spans="1:11" ht="12.75">
      <c r="A22" s="4"/>
      <c r="B22" s="58"/>
      <c r="C22" s="58"/>
      <c r="D22" s="58"/>
      <c r="E22" s="58"/>
      <c r="F22" s="58"/>
      <c r="G22" s="58"/>
      <c r="H22" s="58"/>
      <c r="I22" s="58"/>
      <c r="J22" s="58"/>
      <c r="K22" s="5"/>
    </row>
    <row r="23" spans="1:11" ht="12.75">
      <c r="A23" s="4"/>
      <c r="B23" s="58"/>
      <c r="C23" s="58" t="s">
        <v>640</v>
      </c>
      <c r="D23" s="58"/>
      <c r="E23" s="58"/>
      <c r="F23" s="58"/>
      <c r="G23" s="58"/>
      <c r="H23" s="58"/>
      <c r="I23" s="58"/>
      <c r="J23" s="58"/>
      <c r="K23" s="5"/>
    </row>
    <row r="24" spans="1:11" ht="12.75">
      <c r="A24" s="4"/>
      <c r="B24" s="58"/>
      <c r="C24" s="58"/>
      <c r="D24" s="58" t="s">
        <v>634</v>
      </c>
      <c r="E24" s="58"/>
      <c r="F24" s="58"/>
      <c r="G24" s="58"/>
      <c r="H24" s="58"/>
      <c r="I24" s="58"/>
      <c r="J24" s="58"/>
      <c r="K24" s="5"/>
    </row>
    <row r="25" spans="1:11" ht="12.75">
      <c r="A25" s="4"/>
      <c r="B25" s="58"/>
      <c r="C25" s="58"/>
      <c r="D25" s="254" t="s">
        <v>635</v>
      </c>
      <c r="E25" s="254"/>
      <c r="F25" s="58"/>
      <c r="G25" s="58"/>
      <c r="H25" s="58"/>
      <c r="I25" s="58"/>
      <c r="J25" s="58"/>
      <c r="K25" s="5"/>
    </row>
    <row r="26" spans="1:16" ht="15">
      <c r="A26" s="4"/>
      <c r="B26" s="58"/>
      <c r="C26" s="58"/>
      <c r="D26" s="241"/>
      <c r="E26" s="108"/>
      <c r="F26" s="58"/>
      <c r="G26" s="58"/>
      <c r="H26" s="58"/>
      <c r="I26" s="58"/>
      <c r="J26" s="58"/>
      <c r="K26" s="5"/>
      <c r="P26" s="242"/>
    </row>
    <row r="27" spans="1:16" ht="15">
      <c r="A27" s="4"/>
      <c r="B27" s="58"/>
      <c r="C27" s="58" t="s">
        <v>628</v>
      </c>
      <c r="D27" s="241"/>
      <c r="E27" s="108"/>
      <c r="F27" s="58"/>
      <c r="G27" s="58"/>
      <c r="H27" s="58"/>
      <c r="I27" s="58"/>
      <c r="J27" s="58"/>
      <c r="K27" s="5"/>
      <c r="P27" s="242"/>
    </row>
    <row r="28" spans="1:11" ht="12.75">
      <c r="A28" s="4"/>
      <c r="B28" s="58"/>
      <c r="C28" s="58"/>
      <c r="D28" s="58" t="s">
        <v>641</v>
      </c>
      <c r="E28" s="58"/>
      <c r="F28" s="58"/>
      <c r="G28" s="58"/>
      <c r="H28" s="58"/>
      <c r="I28" s="58"/>
      <c r="J28" s="58"/>
      <c r="K28" s="5"/>
    </row>
    <row r="29" spans="1:11" ht="12.75">
      <c r="A29" s="4"/>
      <c r="B29" s="58"/>
      <c r="C29" s="58"/>
      <c r="D29" s="254"/>
      <c r="E29" s="254"/>
      <c r="F29" s="58"/>
      <c r="G29" s="58"/>
      <c r="H29" s="58"/>
      <c r="I29" s="58"/>
      <c r="J29" s="58"/>
      <c r="K29" s="5"/>
    </row>
    <row r="30" spans="1:11" ht="12.75">
      <c r="A30" s="4"/>
      <c r="B30" s="58"/>
      <c r="C30" s="58"/>
      <c r="D30" s="241"/>
      <c r="E30" s="108"/>
      <c r="F30" s="58"/>
      <c r="G30" s="58"/>
      <c r="H30" s="58"/>
      <c r="I30" s="58"/>
      <c r="J30" s="58"/>
      <c r="K30" s="5"/>
    </row>
    <row r="31" spans="1:11" ht="12.75">
      <c r="A31" s="4"/>
      <c r="B31" s="58"/>
      <c r="C31" s="58" t="s">
        <v>627</v>
      </c>
      <c r="D31" s="58"/>
      <c r="E31" s="58"/>
      <c r="F31" s="58"/>
      <c r="G31" s="58"/>
      <c r="H31" s="58"/>
      <c r="I31" s="58"/>
      <c r="J31" s="58"/>
      <c r="K31" s="5"/>
    </row>
    <row r="32" spans="1:11" ht="12.75">
      <c r="A32" s="4"/>
      <c r="B32" s="58"/>
      <c r="C32" s="58"/>
      <c r="D32" s="58" t="s">
        <v>32</v>
      </c>
      <c r="E32" s="58"/>
      <c r="F32" s="58"/>
      <c r="G32" s="58"/>
      <c r="H32" s="58"/>
      <c r="I32" s="58"/>
      <c r="J32" s="58"/>
      <c r="K32" s="5"/>
    </row>
    <row r="33" spans="1:11" ht="12.75">
      <c r="A33" s="4"/>
      <c r="B33" s="58"/>
      <c r="C33" s="58"/>
      <c r="D33" s="254" t="s">
        <v>175</v>
      </c>
      <c r="E33" s="254"/>
      <c r="F33" s="254"/>
      <c r="G33" s="58"/>
      <c r="H33" s="58"/>
      <c r="I33" s="58"/>
      <c r="J33" s="58"/>
      <c r="K33" s="5"/>
    </row>
    <row r="34" spans="1:11" ht="12.75">
      <c r="A34" s="4"/>
      <c r="B34" s="58"/>
      <c r="C34" s="58"/>
      <c r="D34" s="58"/>
      <c r="E34" s="58"/>
      <c r="F34" s="58"/>
      <c r="G34" s="58"/>
      <c r="H34" s="58"/>
      <c r="I34" s="58"/>
      <c r="J34" s="58"/>
      <c r="K34" s="5"/>
    </row>
    <row r="35" spans="1:11" ht="12.75">
      <c r="A35" s="4"/>
      <c r="B35" s="58"/>
      <c r="C35" s="58" t="s">
        <v>626</v>
      </c>
      <c r="D35" s="58"/>
      <c r="E35" s="58"/>
      <c r="F35" s="58"/>
      <c r="G35" s="58"/>
      <c r="H35" s="58"/>
      <c r="I35" s="58"/>
      <c r="J35" s="58"/>
      <c r="K35" s="5"/>
    </row>
    <row r="36" spans="1:11" ht="12.75">
      <c r="A36" s="4"/>
      <c r="B36" s="58"/>
      <c r="C36" s="58"/>
      <c r="D36" s="58" t="s">
        <v>519</v>
      </c>
      <c r="E36" s="58"/>
      <c r="F36" s="58"/>
      <c r="G36" s="58"/>
      <c r="H36" s="58"/>
      <c r="I36" s="58"/>
      <c r="J36" s="58"/>
      <c r="K36" s="5"/>
    </row>
    <row r="37" spans="1:11" ht="12.75">
      <c r="A37" s="4"/>
      <c r="B37" s="58"/>
      <c r="C37" s="58"/>
      <c r="D37" s="254" t="s">
        <v>520</v>
      </c>
      <c r="E37" s="254"/>
      <c r="F37" s="261"/>
      <c r="G37" s="58"/>
      <c r="H37" s="58"/>
      <c r="I37" s="58"/>
      <c r="J37" s="58"/>
      <c r="K37" s="5"/>
    </row>
    <row r="38" spans="1:11" ht="12.75">
      <c r="A38" s="4"/>
      <c r="B38" s="58"/>
      <c r="C38" s="58"/>
      <c r="D38" s="58"/>
      <c r="E38" s="58"/>
      <c r="F38" s="58"/>
      <c r="G38" s="58"/>
      <c r="H38" s="58"/>
      <c r="I38" s="58"/>
      <c r="J38" s="58"/>
      <c r="K38" s="5"/>
    </row>
    <row r="39" spans="1:11" ht="12.75">
      <c r="A39" s="4"/>
      <c r="B39" s="58"/>
      <c r="C39" s="58"/>
      <c r="D39" s="58"/>
      <c r="E39" s="58"/>
      <c r="F39" s="58"/>
      <c r="G39" s="58"/>
      <c r="H39" s="58"/>
      <c r="I39" s="58"/>
      <c r="J39" s="58"/>
      <c r="K39" s="5"/>
    </row>
    <row r="40" spans="1:11" ht="12.75">
      <c r="A40" s="4"/>
      <c r="B40" s="58"/>
      <c r="C40" s="260" t="s">
        <v>176</v>
      </c>
      <c r="D40" s="260"/>
      <c r="E40" s="260"/>
      <c r="F40" s="260"/>
      <c r="G40" s="260"/>
      <c r="H40" s="260"/>
      <c r="I40" s="260"/>
      <c r="J40" s="260"/>
      <c r="K40" s="5"/>
    </row>
    <row r="41" spans="1:11" ht="12.75">
      <c r="A41" s="4"/>
      <c r="B41" s="58"/>
      <c r="C41" s="58"/>
      <c r="D41" s="58" t="s">
        <v>33</v>
      </c>
      <c r="E41" s="58"/>
      <c r="F41" s="58"/>
      <c r="G41" s="58"/>
      <c r="H41" s="58"/>
      <c r="I41" s="58"/>
      <c r="J41" s="58"/>
      <c r="K41" s="5"/>
    </row>
    <row r="42" spans="1:11" ht="12.75">
      <c r="A42" s="4"/>
      <c r="B42" s="58"/>
      <c r="C42" s="58"/>
      <c r="D42" s="58" t="s">
        <v>592</v>
      </c>
      <c r="E42" s="58"/>
      <c r="F42" s="58"/>
      <c r="G42" s="58"/>
      <c r="H42" s="58"/>
      <c r="I42" s="58"/>
      <c r="J42" s="58"/>
      <c r="K42" s="5"/>
    </row>
    <row r="43" spans="1:11" ht="12.75">
      <c r="A43" s="4"/>
      <c r="B43" s="58"/>
      <c r="C43" s="58"/>
      <c r="D43" s="58" t="s">
        <v>34</v>
      </c>
      <c r="E43" s="58"/>
      <c r="F43" s="58"/>
      <c r="G43" s="58"/>
      <c r="H43" s="58"/>
      <c r="I43" s="58"/>
      <c r="J43" s="58"/>
      <c r="K43" s="5"/>
    </row>
    <row r="44" spans="1:11" ht="12.75">
      <c r="A44" s="4"/>
      <c r="B44" s="58"/>
      <c r="C44" s="58"/>
      <c r="D44" s="10" t="s">
        <v>593</v>
      </c>
      <c r="E44" s="58"/>
      <c r="F44" s="58"/>
      <c r="G44" s="58"/>
      <c r="H44" s="58"/>
      <c r="I44" s="58"/>
      <c r="J44" s="58"/>
      <c r="K44" s="5"/>
    </row>
    <row r="45" spans="1:11" ht="12.75">
      <c r="A45" s="4"/>
      <c r="B45" s="58"/>
      <c r="C45" s="58"/>
      <c r="D45" s="259" t="s">
        <v>594</v>
      </c>
      <c r="E45" s="254"/>
      <c r="F45" s="254"/>
      <c r="G45" s="58"/>
      <c r="H45" s="58"/>
      <c r="I45" s="58"/>
      <c r="J45" s="58"/>
      <c r="K45" s="5"/>
    </row>
    <row r="46" spans="1:11" ht="12.75">
      <c r="A46" s="4"/>
      <c r="B46" s="58"/>
      <c r="C46" s="58"/>
      <c r="D46" s="259"/>
      <c r="E46" s="254"/>
      <c r="F46" s="254"/>
      <c r="G46" s="58"/>
      <c r="H46" s="58"/>
      <c r="I46" s="58"/>
      <c r="J46" s="58"/>
      <c r="K46" s="5"/>
    </row>
    <row r="47" spans="1:11" ht="12.75">
      <c r="A47" s="4"/>
      <c r="B47" s="58"/>
      <c r="C47" s="58"/>
      <c r="D47" s="254"/>
      <c r="E47" s="254"/>
      <c r="F47" s="58"/>
      <c r="G47" s="58"/>
      <c r="H47" s="58"/>
      <c r="I47" s="58"/>
      <c r="J47" s="58"/>
      <c r="K47" s="5"/>
    </row>
    <row r="48" spans="1:11" ht="12.75">
      <c r="A48" s="4"/>
      <c r="B48" s="58"/>
      <c r="C48" s="58"/>
      <c r="D48" s="58"/>
      <c r="E48" s="58"/>
      <c r="F48" s="58"/>
      <c r="G48" s="58"/>
      <c r="H48" s="58"/>
      <c r="I48" s="221" t="s">
        <v>642</v>
      </c>
      <c r="J48" s="58"/>
      <c r="K48" s="5"/>
    </row>
    <row r="49" spans="1:11" ht="12.75">
      <c r="A49" s="6"/>
      <c r="B49" s="7"/>
      <c r="C49" s="7"/>
      <c r="D49" s="7"/>
      <c r="E49" s="7"/>
      <c r="F49" s="7"/>
      <c r="G49" s="7"/>
      <c r="H49" s="7"/>
      <c r="I49" s="7"/>
      <c r="J49" s="7"/>
      <c r="K49" s="8"/>
    </row>
  </sheetData>
  <sheetProtection password="F693" sheet="1"/>
  <mergeCells count="11">
    <mergeCell ref="D47:E47"/>
    <mergeCell ref="C40:J40"/>
    <mergeCell ref="D33:F33"/>
    <mergeCell ref="D45:F45"/>
    <mergeCell ref="D37:F37"/>
    <mergeCell ref="D29:E29"/>
    <mergeCell ref="D10:H10"/>
    <mergeCell ref="C17:E17"/>
    <mergeCell ref="D25:E25"/>
    <mergeCell ref="C19:I19"/>
    <mergeCell ref="D46:F46"/>
  </mergeCells>
  <hyperlinks>
    <hyperlink ref="C17" r:id="rId1" display="www.usccb.org/nrro"/>
    <hyperlink ref="D33" r:id="rId2" display="MGlover@usccb.org"/>
    <hyperlink ref="D37" r:id="rId3" display="KCanas@usccb.org"/>
    <hyperlink ref="D47" r:id="rId4" display="www.eleclair.com"/>
    <hyperlink ref="J1" location="Index!A1" display="Index"/>
    <hyperlink ref="D46" r:id="rId5" display="eleanorleclair@gmail.com"/>
    <hyperlink ref="C17:E17" r:id="rId6" display="www.usccb.org/nrro"/>
    <hyperlink ref="D45" r:id="rId7" display="eleanorleclair@gmail.com"/>
    <hyperlink ref="D44" r:id="rId8" display="https://www.linkedin.com/in/eleclair"/>
    <hyperlink ref="D25" r:id="rId9" display="JKnutsen@usccb.org"/>
  </hyperlinks>
  <printOptions/>
  <pageMargins left="0.75" right="0.75" top="1" bottom="1" header="0.5" footer="0.5"/>
  <pageSetup horizontalDpi="1200" verticalDpi="1200" orientation="portrait" r:id="rId11"/>
  <drawing r:id="rId10"/>
</worksheet>
</file>

<file path=xl/worksheets/sheet10.xml><?xml version="1.0" encoding="utf-8"?>
<worksheet xmlns="http://schemas.openxmlformats.org/spreadsheetml/2006/main" xmlns:r="http://schemas.openxmlformats.org/officeDocument/2006/relationships">
  <sheetPr codeName="Sheet15">
    <pageSetUpPr fitToPage="1"/>
  </sheetPr>
  <dimension ref="A1:H50"/>
  <sheetViews>
    <sheetView zoomScalePageLayoutView="0" workbookViewId="0" topLeftCell="A1">
      <selection activeCell="A1" sqref="A1"/>
    </sheetView>
  </sheetViews>
  <sheetFormatPr defaultColWidth="9.140625" defaultRowHeight="12.75"/>
  <cols>
    <col min="1" max="1" width="3.421875" style="0" customWidth="1"/>
    <col min="3" max="3" width="3.57421875" style="0" customWidth="1"/>
    <col min="4" max="4" width="102.7109375" style="0" customWidth="1"/>
    <col min="5" max="5" width="1.7109375" style="0" customWidth="1"/>
    <col min="8" max="8" width="3.421875" style="0" customWidth="1"/>
  </cols>
  <sheetData>
    <row r="1" spans="1:8" ht="14.25">
      <c r="A1" s="1"/>
      <c r="B1" s="2"/>
      <c r="C1" s="2"/>
      <c r="D1" s="2"/>
      <c r="E1" s="2"/>
      <c r="F1" s="2"/>
      <c r="G1" s="23" t="s">
        <v>39</v>
      </c>
      <c r="H1" s="143"/>
    </row>
    <row r="2" spans="1:8" ht="15">
      <c r="A2" s="26"/>
      <c r="B2" s="78"/>
      <c r="C2" s="78"/>
      <c r="D2" s="78"/>
      <c r="E2" s="78"/>
      <c r="F2" s="78"/>
      <c r="G2" s="78"/>
      <c r="H2" s="28"/>
    </row>
    <row r="3" spans="1:8" ht="15">
      <c r="A3" s="26"/>
      <c r="B3" s="109" t="s">
        <v>564</v>
      </c>
      <c r="C3" s="109"/>
      <c r="D3" s="109"/>
      <c r="E3" s="231" t="s">
        <v>595</v>
      </c>
      <c r="F3" s="78">
        <f>+CongID</f>
        <v>0</v>
      </c>
      <c r="G3" s="78"/>
      <c r="H3" s="28"/>
    </row>
    <row r="4" spans="1:8" ht="15">
      <c r="A4" s="26"/>
      <c r="B4" s="109"/>
      <c r="C4" s="109"/>
      <c r="D4" s="109"/>
      <c r="E4" s="78"/>
      <c r="F4" s="78"/>
      <c r="G4" s="78"/>
      <c r="H4" s="28"/>
    </row>
    <row r="5" spans="1:8" ht="15">
      <c r="A5" s="26"/>
      <c r="B5" s="184" t="s">
        <v>524</v>
      </c>
      <c r="C5" s="184"/>
      <c r="D5" s="227"/>
      <c r="E5" s="81"/>
      <c r="F5" s="78"/>
      <c r="G5" s="78"/>
      <c r="H5" s="28"/>
    </row>
    <row r="6" spans="1:8" ht="15">
      <c r="A6" s="26"/>
      <c r="B6" s="184"/>
      <c r="C6" s="184" t="s">
        <v>166</v>
      </c>
      <c r="D6" s="227"/>
      <c r="E6" s="81"/>
      <c r="F6" s="78"/>
      <c r="G6" s="78"/>
      <c r="H6" s="28"/>
    </row>
    <row r="7" spans="1:8" ht="15" customHeight="1">
      <c r="A7" s="26"/>
      <c r="B7" s="78"/>
      <c r="C7" s="68"/>
      <c r="D7" s="226">
        <f>IF(SSErr1=TRUE,SSMessage1,(IF(SSErr2=TRUE,SSMessage2,"")))</f>
      </c>
      <c r="E7" s="81"/>
      <c r="F7" s="78"/>
      <c r="G7" s="78"/>
      <c r="H7" s="28"/>
    </row>
    <row r="8" spans="1:8" ht="15" customHeight="1">
      <c r="A8" s="26"/>
      <c r="B8" s="78"/>
      <c r="C8" s="68"/>
      <c r="D8" s="226">
        <f>IF(SSErr3=TRUE,SSMessage3,"")</f>
      </c>
      <c r="E8" s="81"/>
      <c r="F8" s="78"/>
      <c r="G8" s="78"/>
      <c r="H8" s="28"/>
    </row>
    <row r="9" spans="1:8" ht="15" customHeight="1">
      <c r="A9" s="26"/>
      <c r="B9" s="78"/>
      <c r="C9" s="78"/>
      <c r="D9" s="81"/>
      <c r="E9" s="78"/>
      <c r="F9" s="78"/>
      <c r="G9" s="78"/>
      <c r="H9" s="28"/>
    </row>
    <row r="10" spans="1:8" ht="15" customHeight="1">
      <c r="A10" s="26"/>
      <c r="B10" s="78"/>
      <c r="C10" s="68" t="s">
        <v>165</v>
      </c>
      <c r="D10" s="81"/>
      <c r="E10" s="78"/>
      <c r="F10" s="78"/>
      <c r="G10" s="78"/>
      <c r="H10" s="28"/>
    </row>
    <row r="11" spans="1:8" ht="33" customHeight="1">
      <c r="A11" s="26"/>
      <c r="B11" s="78"/>
      <c r="C11" s="68"/>
      <c r="D11" s="226">
        <f>+IF(SSDisplay1="","",SSDisplay1)</f>
      </c>
      <c r="E11" s="78"/>
      <c r="F11" s="78"/>
      <c r="G11" s="78"/>
      <c r="H11" s="28"/>
    </row>
    <row r="12" spans="1:8" ht="34.5" customHeight="1">
      <c r="A12" s="26"/>
      <c r="B12" s="78"/>
      <c r="C12" s="68"/>
      <c r="D12" s="226">
        <f>+IF(SSDisplay2="","",SSDisplay2)</f>
      </c>
      <c r="E12" s="78"/>
      <c r="F12" s="78"/>
      <c r="G12" s="78"/>
      <c r="H12" s="28"/>
    </row>
    <row r="13" spans="1:8" ht="22.5" customHeight="1">
      <c r="A13" s="26"/>
      <c r="B13" s="78"/>
      <c r="C13" s="68"/>
      <c r="D13" s="226">
        <f>+IF(SSDisplay3="","",SSDisplay3)</f>
      </c>
      <c r="E13" s="78"/>
      <c r="F13" s="78"/>
      <c r="G13" s="78"/>
      <c r="H13" s="28"/>
    </row>
    <row r="14" spans="1:8" ht="33" customHeight="1">
      <c r="A14" s="26"/>
      <c r="B14" s="78"/>
      <c r="C14" s="68"/>
      <c r="D14" s="226">
        <f>+IF(SSDisplay8="","",SSDisplay8)</f>
      </c>
      <c r="E14" s="78"/>
      <c r="F14" s="78"/>
      <c r="G14" s="78"/>
      <c r="H14" s="28"/>
    </row>
    <row r="15" spans="1:8" ht="33" customHeight="1">
      <c r="A15" s="26"/>
      <c r="B15" s="78"/>
      <c r="C15" s="68"/>
      <c r="D15" s="226">
        <f>+IF(SSDisplay1a="","",(SSDisplay1a&amp;" "&amp;SSDisplay1b))</f>
      </c>
      <c r="E15" s="78"/>
      <c r="F15" s="78"/>
      <c r="G15" s="78"/>
      <c r="H15" s="28"/>
    </row>
    <row r="16" spans="1:8" ht="15" customHeight="1">
      <c r="A16" s="26"/>
      <c r="B16" s="78"/>
      <c r="C16" s="78"/>
      <c r="D16" s="81"/>
      <c r="E16" s="78"/>
      <c r="F16" s="78"/>
      <c r="G16" s="78"/>
      <c r="H16" s="28"/>
    </row>
    <row r="17" spans="1:8" ht="15" customHeight="1">
      <c r="A17" s="26"/>
      <c r="B17" s="68" t="s">
        <v>565</v>
      </c>
      <c r="C17" s="78"/>
      <c r="D17" s="81"/>
      <c r="E17" s="78"/>
      <c r="F17" s="78"/>
      <c r="G17" s="78"/>
      <c r="H17" s="28"/>
    </row>
    <row r="18" spans="1:8" ht="15" customHeight="1">
      <c r="A18" s="26"/>
      <c r="B18" s="78"/>
      <c r="C18" s="78" t="s">
        <v>212</v>
      </c>
      <c r="D18" s="81"/>
      <c r="E18" s="78"/>
      <c r="F18" s="78"/>
      <c r="G18" s="78"/>
      <c r="H18" s="28"/>
    </row>
    <row r="19" spans="1:8" ht="15" customHeight="1">
      <c r="A19" s="26"/>
      <c r="B19" s="78"/>
      <c r="C19" s="68"/>
      <c r="D19" s="226">
        <f>IF(PPDisplay1="","",PPDisplay1)</f>
      </c>
      <c r="E19" s="78"/>
      <c r="F19" s="78"/>
      <c r="G19" s="78"/>
      <c r="H19" s="28"/>
    </row>
    <row r="20" spans="1:8" ht="15" customHeight="1">
      <c r="A20" s="26"/>
      <c r="B20" s="78"/>
      <c r="C20" s="68"/>
      <c r="D20" s="226">
        <f>IF(PPDisplay2="","",PPDisplay2)</f>
      </c>
      <c r="E20" s="78"/>
      <c r="F20" s="78"/>
      <c r="G20" s="78"/>
      <c r="H20" s="28"/>
    </row>
    <row r="21" spans="1:8" ht="15" customHeight="1">
      <c r="A21" s="26"/>
      <c r="B21" s="78"/>
      <c r="C21" s="68"/>
      <c r="D21" s="226">
        <f>IF(PPDisplay3="","",PPDisplay3)</f>
      </c>
      <c r="E21" s="78"/>
      <c r="F21" s="78"/>
      <c r="G21" s="78"/>
      <c r="H21" s="28"/>
    </row>
    <row r="22" spans="1:8" ht="30" customHeight="1">
      <c r="A22" s="26"/>
      <c r="B22" s="78"/>
      <c r="C22" s="68"/>
      <c r="D22" s="226">
        <f>IF(PPDisplay3b="","",PPDisplay3b)</f>
      </c>
      <c r="E22" s="78"/>
      <c r="F22" s="78"/>
      <c r="G22" s="78"/>
      <c r="H22" s="28"/>
    </row>
    <row r="23" spans="1:8" ht="15" customHeight="1">
      <c r="A23" s="26"/>
      <c r="B23" s="78"/>
      <c r="C23" s="68"/>
      <c r="D23" s="226">
        <f>IF(PPDisplay3c="","",PPDisplay3c)</f>
      </c>
      <c r="E23" s="78"/>
      <c r="F23" s="78"/>
      <c r="G23" s="78"/>
      <c r="H23" s="28"/>
    </row>
    <row r="24" spans="1:8" ht="15" customHeight="1">
      <c r="A24" s="26"/>
      <c r="B24" s="78"/>
      <c r="C24" s="68"/>
      <c r="D24" s="226">
        <f>IF(PPDisplay4="","",PPDisplay4)</f>
      </c>
      <c r="E24" s="78"/>
      <c r="F24" s="78"/>
      <c r="G24" s="78"/>
      <c r="H24" s="28"/>
    </row>
    <row r="25" spans="1:8" ht="15" customHeight="1">
      <c r="A25" s="26"/>
      <c r="B25" s="78"/>
      <c r="C25" s="68"/>
      <c r="D25" s="226">
        <f>IF(PPDisplay5="","",PPDisplay5)</f>
      </c>
      <c r="E25" s="78"/>
      <c r="F25" s="78"/>
      <c r="G25" s="78"/>
      <c r="H25" s="28"/>
    </row>
    <row r="26" spans="1:8" ht="15" customHeight="1">
      <c r="A26" s="26"/>
      <c r="B26" s="78"/>
      <c r="C26" s="68"/>
      <c r="D26" s="226">
        <f>IF(PPDisplay6="","",PPDisplay6)</f>
      </c>
      <c r="E26" s="78"/>
      <c r="F26" s="78"/>
      <c r="G26" s="78"/>
      <c r="H26" s="28"/>
    </row>
    <row r="27" spans="1:8" ht="15" customHeight="1">
      <c r="A27" s="26"/>
      <c r="B27" s="78"/>
      <c r="C27" s="68"/>
      <c r="D27" s="226">
        <f>IF(PPDisplay6b="","",PPDisplay6b)</f>
      </c>
      <c r="E27" s="78"/>
      <c r="F27" s="78"/>
      <c r="G27" s="78"/>
      <c r="H27" s="28"/>
    </row>
    <row r="28" spans="1:8" ht="15" customHeight="1">
      <c r="A28" s="26"/>
      <c r="B28" s="78"/>
      <c r="C28" s="68"/>
      <c r="D28" s="226">
        <f>IF(PPDisplay7="","",PPDisplay7)</f>
      </c>
      <c r="E28" s="78"/>
      <c r="F28" s="78"/>
      <c r="G28" s="78"/>
      <c r="H28" s="28"/>
    </row>
    <row r="29" spans="1:8" ht="15" customHeight="1">
      <c r="A29" s="26"/>
      <c r="B29" s="78"/>
      <c r="C29" s="78"/>
      <c r="D29" s="81"/>
      <c r="E29" s="78"/>
      <c r="F29" s="78"/>
      <c r="G29" s="78"/>
      <c r="H29" s="28"/>
    </row>
    <row r="30" spans="1:8" ht="15" customHeight="1">
      <c r="A30" s="26"/>
      <c r="B30" s="68" t="s">
        <v>544</v>
      </c>
      <c r="C30" s="78"/>
      <c r="D30" s="81"/>
      <c r="E30" s="78"/>
      <c r="F30" s="78"/>
      <c r="G30" s="78"/>
      <c r="H30" s="28"/>
    </row>
    <row r="31" spans="1:8" ht="15" customHeight="1">
      <c r="A31" s="26"/>
      <c r="B31" s="78"/>
      <c r="C31" s="78" t="s">
        <v>214</v>
      </c>
      <c r="D31" s="81"/>
      <c r="E31" s="78"/>
      <c r="F31" s="78"/>
      <c r="G31" s="78"/>
      <c r="H31" s="28"/>
    </row>
    <row r="32" spans="1:8" ht="30" customHeight="1">
      <c r="A32" s="26"/>
      <c r="B32" s="78"/>
      <c r="C32" s="78"/>
      <c r="D32" s="226" t="str">
        <f>+IF(FAErr1=TRUE,FAMessage1,"")</f>
        <v>Please enter financial information.</v>
      </c>
      <c r="E32" s="78"/>
      <c r="F32" s="78"/>
      <c r="G32" s="78"/>
      <c r="H32" s="28"/>
    </row>
    <row r="33" spans="1:8" ht="30" customHeight="1">
      <c r="A33" s="26"/>
      <c r="B33" s="78"/>
      <c r="C33" s="78"/>
      <c r="D33" s="226">
        <f>+IF(FAErr2=TRUE,FAMessage2,"")</f>
      </c>
      <c r="E33" s="78"/>
      <c r="F33" s="78"/>
      <c r="G33" s="78"/>
      <c r="H33" s="28"/>
    </row>
    <row r="34" spans="1:8" ht="30" customHeight="1">
      <c r="A34" s="26"/>
      <c r="B34" s="78"/>
      <c r="C34" s="78"/>
      <c r="D34" s="226">
        <f>+IF(FAErr2=TRUE,FAMessage2a,"")</f>
      </c>
      <c r="E34" s="78"/>
      <c r="F34" s="78"/>
      <c r="G34" s="78"/>
      <c r="H34" s="28"/>
    </row>
    <row r="35" spans="1:8" ht="30" customHeight="1">
      <c r="A35" s="26"/>
      <c r="B35" s="78"/>
      <c r="C35" s="78"/>
      <c r="D35" s="226" t="str">
        <f>+IF(FAErr2b=TRUE,FAMessage2b,"")</f>
        <v>You did not report any funds designated (line E) or potentially available (Line H)</v>
      </c>
      <c r="E35" s="78"/>
      <c r="F35" s="78"/>
      <c r="G35" s="78"/>
      <c r="H35" s="28"/>
    </row>
    <row r="36" spans="1:8" ht="30" customHeight="1">
      <c r="A36" s="26"/>
      <c r="B36" s="78"/>
      <c r="C36" s="78"/>
      <c r="D36" s="226">
        <f>+IF(FAErr3=TRUE,FAMessage3,"")</f>
      </c>
      <c r="E36" s="78"/>
      <c r="F36" s="78"/>
      <c r="G36" s="78"/>
      <c r="H36" s="28"/>
    </row>
    <row r="37" spans="1:8" ht="30" customHeight="1">
      <c r="A37" s="26"/>
      <c r="B37" s="68"/>
      <c r="C37" s="78"/>
      <c r="D37" s="226">
        <f>+IF(FAErr3=TRUE,FAMessage3a,"")</f>
      </c>
      <c r="E37" s="78"/>
      <c r="F37" s="78"/>
      <c r="G37" s="78"/>
      <c r="H37" s="28"/>
    </row>
    <row r="38" spans="1:8" ht="30" customHeight="1">
      <c r="A38" s="26"/>
      <c r="B38" s="68"/>
      <c r="C38" s="78"/>
      <c r="D38" s="226">
        <f>+IF(FAErr3=TRUE,FAMessage3b,"")</f>
      </c>
      <c r="E38" s="78"/>
      <c r="F38" s="78"/>
      <c r="G38" s="78"/>
      <c r="H38" s="28"/>
    </row>
    <row r="39" spans="1:8" ht="30" customHeight="1">
      <c r="A39" s="26"/>
      <c r="B39" s="68"/>
      <c r="C39" s="78"/>
      <c r="D39" s="226">
        <f>+IF(FAErr4=TRUE,FAMessage4,"")</f>
      </c>
      <c r="E39" s="78"/>
      <c r="F39" s="78"/>
      <c r="G39" s="78"/>
      <c r="H39" s="28"/>
    </row>
    <row r="40" spans="1:8" ht="15">
      <c r="A40" s="26"/>
      <c r="B40" s="78"/>
      <c r="C40" s="169" t="s">
        <v>617</v>
      </c>
      <c r="D40" s="226"/>
      <c r="E40" s="78"/>
      <c r="F40" s="78"/>
      <c r="G40" s="78"/>
      <c r="H40" s="28"/>
    </row>
    <row r="41" spans="1:8" ht="15">
      <c r="A41" s="26"/>
      <c r="B41" s="78"/>
      <c r="C41" s="330"/>
      <c r="D41" s="331"/>
      <c r="E41" s="331"/>
      <c r="F41" s="331"/>
      <c r="G41" s="78"/>
      <c r="H41" s="28"/>
    </row>
    <row r="42" spans="1:8" ht="15">
      <c r="A42" s="26"/>
      <c r="B42" s="78"/>
      <c r="C42" s="330"/>
      <c r="D42" s="331"/>
      <c r="E42" s="331"/>
      <c r="F42" s="331"/>
      <c r="G42" s="78"/>
      <c r="H42" s="28"/>
    </row>
    <row r="43" spans="1:8" ht="15">
      <c r="A43" s="26"/>
      <c r="B43" s="78"/>
      <c r="C43" s="330"/>
      <c r="D43" s="331"/>
      <c r="E43" s="331"/>
      <c r="F43" s="331"/>
      <c r="G43" s="78"/>
      <c r="H43" s="28"/>
    </row>
    <row r="44" spans="1:8" ht="15">
      <c r="A44" s="26"/>
      <c r="B44" s="78"/>
      <c r="C44" s="330"/>
      <c r="D44" s="331"/>
      <c r="E44" s="331"/>
      <c r="F44" s="331"/>
      <c r="G44" s="78"/>
      <c r="H44" s="28"/>
    </row>
    <row r="45" spans="1:8" ht="15">
      <c r="A45" s="26"/>
      <c r="B45" s="78"/>
      <c r="C45" s="330"/>
      <c r="D45" s="331"/>
      <c r="E45" s="331"/>
      <c r="F45" s="331"/>
      <c r="G45" s="78"/>
      <c r="H45" s="28"/>
    </row>
    <row r="46" spans="1:8" ht="15">
      <c r="A46" s="26"/>
      <c r="B46" s="78"/>
      <c r="C46" s="330"/>
      <c r="D46" s="331"/>
      <c r="E46" s="331"/>
      <c r="F46" s="331"/>
      <c r="G46" s="78"/>
      <c r="H46" s="28"/>
    </row>
    <row r="47" spans="1:8" ht="15">
      <c r="A47" s="26"/>
      <c r="B47" s="78"/>
      <c r="C47" s="330"/>
      <c r="D47" s="331"/>
      <c r="E47" s="331"/>
      <c r="F47" s="331"/>
      <c r="G47" s="78"/>
      <c r="H47" s="28"/>
    </row>
    <row r="48" spans="1:8" ht="15">
      <c r="A48" s="26"/>
      <c r="B48" s="78"/>
      <c r="C48" s="330"/>
      <c r="D48" s="331"/>
      <c r="E48" s="331"/>
      <c r="F48" s="331"/>
      <c r="G48" s="78"/>
      <c r="H48" s="28"/>
    </row>
    <row r="49" spans="1:8" ht="15">
      <c r="A49" s="26"/>
      <c r="B49" s="78"/>
      <c r="C49" s="78"/>
      <c r="D49" s="78"/>
      <c r="E49" s="78"/>
      <c r="F49" s="78"/>
      <c r="G49" s="78"/>
      <c r="H49" s="28"/>
    </row>
    <row r="50" spans="1:8" ht="14.25">
      <c r="A50" s="31"/>
      <c r="B50" s="32"/>
      <c r="C50" s="32"/>
      <c r="D50" s="32"/>
      <c r="E50" s="32"/>
      <c r="F50" s="32"/>
      <c r="G50" s="32"/>
      <c r="H50" s="33"/>
    </row>
  </sheetData>
  <sheetProtection password="F6D3" sheet="1" objects="1"/>
  <mergeCells count="8">
    <mergeCell ref="C48:F48"/>
    <mergeCell ref="C41:F41"/>
    <mergeCell ref="C43:F43"/>
    <mergeCell ref="C44:F44"/>
    <mergeCell ref="C45:F45"/>
    <mergeCell ref="C46:F46"/>
    <mergeCell ref="C47:F47"/>
    <mergeCell ref="C42:F42"/>
  </mergeCells>
  <conditionalFormatting sqref="D7 D32:D40">
    <cfRule type="notContainsText" priority="7" dxfId="0" operator="notContains" stopIfTrue="1" text="as expected">
      <formula>ISERROR(SEARCH("as expected",D7))</formula>
    </cfRule>
  </conditionalFormatting>
  <conditionalFormatting sqref="D11">
    <cfRule type="notContainsText" priority="6" dxfId="0" operator="notContains" stopIfTrue="1" text="as expected">
      <formula>ISERROR(SEARCH("as expected",D11))</formula>
    </cfRule>
  </conditionalFormatting>
  <conditionalFormatting sqref="D8">
    <cfRule type="notContainsText" priority="5" dxfId="0" operator="notContains" stopIfTrue="1" text="as expected">
      <formula>ISERROR(SEARCH("as expected",D8))</formula>
    </cfRule>
  </conditionalFormatting>
  <conditionalFormatting sqref="D12:D15">
    <cfRule type="notContainsText" priority="4" dxfId="0" operator="notContains" stopIfTrue="1" text="as expected">
      <formula>ISERROR(SEARCH("as expected",D12))</formula>
    </cfRule>
  </conditionalFormatting>
  <conditionalFormatting sqref="D19:D28">
    <cfRule type="notContainsText" priority="3" dxfId="0" operator="notContains" stopIfTrue="1" text="as expected">
      <formula>ISERROR(SEARCH("as expected",D19))</formula>
    </cfRule>
  </conditionalFormatting>
  <hyperlinks>
    <hyperlink ref="G1" location="Index!A1" display="Index"/>
  </hyperlinks>
  <printOptions/>
  <pageMargins left="0.5" right="0.5" top="0.5" bottom="0.5" header="0.3" footer="0.3"/>
  <pageSetup blackAndWhite="1" fitToHeight="1" fitToWidth="1" horizontalDpi="600" verticalDpi="600" orientation="portrait" scale="68" r:id="rId1"/>
</worksheet>
</file>

<file path=xl/worksheets/sheet11.xml><?xml version="1.0" encoding="utf-8"?>
<worksheet xmlns="http://schemas.openxmlformats.org/spreadsheetml/2006/main" xmlns:r="http://schemas.openxmlformats.org/officeDocument/2006/relationships">
  <sheetPr codeName="Sheet13">
    <pageSetUpPr fitToPage="1"/>
  </sheetPr>
  <dimension ref="A1:H55"/>
  <sheetViews>
    <sheetView zoomScalePageLayoutView="0" workbookViewId="0" topLeftCell="A1">
      <selection activeCell="B1" sqref="B1"/>
    </sheetView>
  </sheetViews>
  <sheetFormatPr defaultColWidth="9.140625" defaultRowHeight="12.75"/>
  <cols>
    <col min="1" max="1" width="3.421875" style="0" customWidth="1"/>
    <col min="3" max="3" width="4.57421875" style="0" customWidth="1"/>
    <col min="4" max="4" width="102.7109375" style="0" customWidth="1"/>
    <col min="5" max="5" width="1.7109375" style="0" customWidth="1"/>
    <col min="8" max="8" width="3.421875" style="0" customWidth="1"/>
  </cols>
  <sheetData>
    <row r="1" spans="1:8" ht="14.25">
      <c r="A1" s="1"/>
      <c r="B1" s="2"/>
      <c r="C1" s="2"/>
      <c r="D1" s="2"/>
      <c r="E1" s="2"/>
      <c r="F1" s="2"/>
      <c r="G1" s="23" t="s">
        <v>39</v>
      </c>
      <c r="H1" s="143"/>
    </row>
    <row r="2" spans="1:8" ht="15">
      <c r="A2" s="26"/>
      <c r="B2" s="78"/>
      <c r="C2" s="78"/>
      <c r="D2" s="78"/>
      <c r="E2" s="78"/>
      <c r="F2" s="78"/>
      <c r="G2" s="78"/>
      <c r="H2" s="28"/>
    </row>
    <row r="3" spans="1:8" ht="15">
      <c r="A3" s="26"/>
      <c r="B3" s="109" t="s">
        <v>276</v>
      </c>
      <c r="C3" s="109"/>
      <c r="D3" s="109"/>
      <c r="E3" s="78"/>
      <c r="F3" s="78"/>
      <c r="G3" s="78"/>
      <c r="H3" s="28"/>
    </row>
    <row r="4" spans="1:8" ht="15">
      <c r="A4" s="26"/>
      <c r="B4" s="109"/>
      <c r="C4" s="109"/>
      <c r="D4" s="109"/>
      <c r="E4" s="78"/>
      <c r="F4" s="78"/>
      <c r="G4" s="78"/>
      <c r="H4" s="28"/>
    </row>
    <row r="5" spans="1:8" ht="34.5" customHeight="1">
      <c r="A5" s="26"/>
      <c r="B5" s="78"/>
      <c r="C5" s="332" t="str">
        <f>CONCATENATE("This checklist is to be used after completing the application.  the checklist must be signed by the individual completing it and returned with the application to NRRO by ",Introduction!D9)</f>
        <v>This checklist is to be used after completing the application.  the checklist must be signed by the individual completing it and returned with the application to NRRO by March 31, 2024</v>
      </c>
      <c r="D5" s="332"/>
      <c r="E5" s="81"/>
      <c r="F5" s="78"/>
      <c r="G5" s="78"/>
      <c r="H5" s="28"/>
    </row>
    <row r="6" spans="1:8" ht="36" customHeight="1">
      <c r="A6" s="26"/>
      <c r="B6" s="78"/>
      <c r="C6" s="332" t="s">
        <v>325</v>
      </c>
      <c r="D6" s="332"/>
      <c r="E6" s="81"/>
      <c r="F6" s="78"/>
      <c r="G6" s="78"/>
      <c r="H6" s="28"/>
    </row>
    <row r="7" spans="1:8" ht="18" customHeight="1">
      <c r="A7" s="26"/>
      <c r="B7" s="78"/>
      <c r="C7" s="78" t="s">
        <v>285</v>
      </c>
      <c r="D7" s="78"/>
      <c r="E7" s="78"/>
      <c r="F7" s="78"/>
      <c r="G7" s="78"/>
      <c r="H7" s="28"/>
    </row>
    <row r="8" spans="1:8" ht="18" customHeight="1">
      <c r="A8" s="26"/>
      <c r="B8" s="78"/>
      <c r="C8" s="78"/>
      <c r="D8" s="78" t="s">
        <v>291</v>
      </c>
      <c r="E8" s="78"/>
      <c r="F8" s="78"/>
      <c r="G8" s="78"/>
      <c r="H8" s="28"/>
    </row>
    <row r="9" spans="1:8" ht="18" customHeight="1">
      <c r="A9" s="26"/>
      <c r="B9" s="78"/>
      <c r="C9" s="78"/>
      <c r="D9" s="78" t="s">
        <v>286</v>
      </c>
      <c r="E9" s="78"/>
      <c r="F9" s="78"/>
      <c r="G9" s="78"/>
      <c r="H9" s="28"/>
    </row>
    <row r="10" spans="1:8" ht="18" customHeight="1">
      <c r="A10" s="26"/>
      <c r="B10" s="78"/>
      <c r="C10" s="78"/>
      <c r="D10" s="78" t="s">
        <v>363</v>
      </c>
      <c r="E10" s="78"/>
      <c r="F10" s="78"/>
      <c r="G10" s="78"/>
      <c r="H10" s="28"/>
    </row>
    <row r="11" spans="1:8" ht="18" customHeight="1">
      <c r="A11" s="26"/>
      <c r="B11" s="78"/>
      <c r="C11" s="78"/>
      <c r="D11" s="78"/>
      <c r="E11" s="78"/>
      <c r="F11" s="78"/>
      <c r="G11" s="78"/>
      <c r="H11" s="28"/>
    </row>
    <row r="12" spans="1:8" ht="18" customHeight="1">
      <c r="A12" s="26"/>
      <c r="B12" s="78"/>
      <c r="C12" s="68" t="s">
        <v>374</v>
      </c>
      <c r="D12" s="78"/>
      <c r="E12" s="78"/>
      <c r="F12" s="78"/>
      <c r="G12" s="78"/>
      <c r="H12" s="28"/>
    </row>
    <row r="13" spans="1:8" ht="18" customHeight="1">
      <c r="A13" s="26"/>
      <c r="B13" s="78"/>
      <c r="C13" s="78"/>
      <c r="D13" s="81" t="s">
        <v>277</v>
      </c>
      <c r="E13" s="81"/>
      <c r="F13" s="78"/>
      <c r="G13" s="78"/>
      <c r="H13" s="28"/>
    </row>
    <row r="14" spans="1:8" ht="33" customHeight="1">
      <c r="A14" s="26"/>
      <c r="B14" s="78"/>
      <c r="C14" s="78"/>
      <c r="D14" s="81" t="s">
        <v>6</v>
      </c>
      <c r="E14" s="81"/>
      <c r="F14" s="78"/>
      <c r="G14" s="78"/>
      <c r="H14" s="28"/>
    </row>
    <row r="15" spans="1:8" ht="32.25" customHeight="1">
      <c r="A15" s="26"/>
      <c r="B15" s="78"/>
      <c r="C15" s="78"/>
      <c r="D15" s="81" t="s">
        <v>287</v>
      </c>
      <c r="E15" s="81"/>
      <c r="F15" s="78"/>
      <c r="G15" s="78"/>
      <c r="H15" s="28"/>
    </row>
    <row r="16" spans="1:8" ht="18" customHeight="1">
      <c r="A16" s="26"/>
      <c r="B16" s="78"/>
      <c r="C16" s="78"/>
      <c r="D16" s="81" t="s">
        <v>364</v>
      </c>
      <c r="E16" s="81"/>
      <c r="F16" s="78"/>
      <c r="G16" s="78"/>
      <c r="H16" s="28"/>
    </row>
    <row r="17" spans="1:8" ht="18" customHeight="1">
      <c r="A17" s="26"/>
      <c r="B17" s="78"/>
      <c r="C17" s="78"/>
      <c r="D17" s="78"/>
      <c r="E17" s="78"/>
      <c r="F17" s="78"/>
      <c r="G17" s="78"/>
      <c r="H17" s="28"/>
    </row>
    <row r="18" spans="1:8" ht="18" customHeight="1">
      <c r="A18" s="26"/>
      <c r="B18" s="78"/>
      <c r="C18" s="78" t="s">
        <v>288</v>
      </c>
      <c r="D18" s="78"/>
      <c r="E18" s="78"/>
      <c r="F18" s="78"/>
      <c r="G18" s="78"/>
      <c r="H18" s="28"/>
    </row>
    <row r="19" spans="1:8" ht="31.5" customHeight="1">
      <c r="A19" s="26"/>
      <c r="B19" s="78"/>
      <c r="C19" s="78"/>
      <c r="D19" s="81" t="s">
        <v>11</v>
      </c>
      <c r="E19" s="81"/>
      <c r="F19" s="78"/>
      <c r="G19" s="78"/>
      <c r="H19" s="28"/>
    </row>
    <row r="20" spans="1:8" ht="18" customHeight="1">
      <c r="A20" s="26"/>
      <c r="B20" s="78"/>
      <c r="C20" s="78"/>
      <c r="D20" s="78"/>
      <c r="E20" s="78"/>
      <c r="F20" s="78"/>
      <c r="G20" s="78"/>
      <c r="H20" s="28"/>
    </row>
    <row r="21" spans="1:8" ht="18" customHeight="1">
      <c r="A21" s="26"/>
      <c r="B21" s="78"/>
      <c r="C21" s="78" t="s">
        <v>289</v>
      </c>
      <c r="D21" s="78"/>
      <c r="E21" s="78"/>
      <c r="F21" s="78"/>
      <c r="G21" s="78"/>
      <c r="H21" s="28"/>
    </row>
    <row r="22" spans="1:8" ht="32.25" customHeight="1">
      <c r="A22" s="26"/>
      <c r="B22" s="78"/>
      <c r="C22" s="78"/>
      <c r="D22" s="81" t="s">
        <v>290</v>
      </c>
      <c r="E22" s="81"/>
      <c r="F22" s="78"/>
      <c r="G22" s="78"/>
      <c r="H22" s="28"/>
    </row>
    <row r="23" spans="1:8" ht="18" customHeight="1">
      <c r="A23" s="26"/>
      <c r="B23" s="78"/>
      <c r="C23" s="78"/>
      <c r="D23" s="78"/>
      <c r="E23" s="78"/>
      <c r="F23" s="78"/>
      <c r="G23" s="78"/>
      <c r="H23" s="28"/>
    </row>
    <row r="24" spans="1:8" ht="18" customHeight="1">
      <c r="A24" s="26"/>
      <c r="B24" s="78"/>
      <c r="C24" s="78" t="s">
        <v>7</v>
      </c>
      <c r="D24" s="78"/>
      <c r="E24" s="78"/>
      <c r="F24" s="78"/>
      <c r="G24" s="78"/>
      <c r="H24" s="28"/>
    </row>
    <row r="25" spans="1:8" ht="51" customHeight="1">
      <c r="A25" s="26"/>
      <c r="B25" s="78"/>
      <c r="C25" s="81"/>
      <c r="D25" s="81" t="s">
        <v>343</v>
      </c>
      <c r="E25" s="81"/>
      <c r="F25" s="81"/>
      <c r="G25" s="78"/>
      <c r="H25" s="28"/>
    </row>
    <row r="26" spans="1:8" ht="18" customHeight="1">
      <c r="A26" s="26"/>
      <c r="B26" s="78"/>
      <c r="C26" s="81"/>
      <c r="D26" s="81" t="s">
        <v>292</v>
      </c>
      <c r="E26" s="81"/>
      <c r="F26" s="81"/>
      <c r="G26" s="78"/>
      <c r="H26" s="28"/>
    </row>
    <row r="27" spans="1:8" ht="18" customHeight="1">
      <c r="A27" s="26"/>
      <c r="B27" s="78"/>
      <c r="C27" s="81"/>
      <c r="D27" s="81" t="s">
        <v>278</v>
      </c>
      <c r="E27" s="81"/>
      <c r="F27" s="81"/>
      <c r="G27" s="78"/>
      <c r="H27" s="28"/>
    </row>
    <row r="28" spans="1:8" ht="18" customHeight="1">
      <c r="A28" s="26"/>
      <c r="B28" s="78"/>
      <c r="C28" s="78"/>
      <c r="D28" s="78"/>
      <c r="E28" s="78"/>
      <c r="F28" s="78"/>
      <c r="G28" s="78"/>
      <c r="H28" s="28"/>
    </row>
    <row r="29" spans="1:8" ht="18" customHeight="1">
      <c r="A29" s="26"/>
      <c r="B29" s="78"/>
      <c r="C29" s="78" t="s">
        <v>293</v>
      </c>
      <c r="D29" s="78"/>
      <c r="E29" s="78"/>
      <c r="F29" s="78"/>
      <c r="G29" s="78"/>
      <c r="H29" s="28"/>
    </row>
    <row r="30" spans="1:8" ht="18" customHeight="1">
      <c r="A30" s="26"/>
      <c r="B30" s="78"/>
      <c r="C30" s="78"/>
      <c r="D30" s="78" t="s">
        <v>279</v>
      </c>
      <c r="E30" s="78"/>
      <c r="F30" s="78"/>
      <c r="G30" s="78"/>
      <c r="H30" s="28"/>
    </row>
    <row r="31" spans="1:8" ht="18" customHeight="1">
      <c r="A31" s="26"/>
      <c r="B31" s="78"/>
      <c r="C31" s="78"/>
      <c r="D31" s="78"/>
      <c r="E31" s="78"/>
      <c r="F31" s="78"/>
      <c r="G31" s="78"/>
      <c r="H31" s="28"/>
    </row>
    <row r="32" spans="1:8" ht="18" customHeight="1">
      <c r="A32" s="26"/>
      <c r="B32" s="78"/>
      <c r="C32" s="78" t="s">
        <v>8</v>
      </c>
      <c r="D32" s="78"/>
      <c r="E32" s="78"/>
      <c r="F32" s="78"/>
      <c r="G32" s="78"/>
      <c r="H32" s="28"/>
    </row>
    <row r="33" spans="1:8" ht="18" customHeight="1">
      <c r="A33" s="26"/>
      <c r="B33" s="78"/>
      <c r="C33" s="78"/>
      <c r="D33" s="78" t="s">
        <v>280</v>
      </c>
      <c r="E33" s="78"/>
      <c r="F33" s="78"/>
      <c r="G33" s="78"/>
      <c r="H33" s="28"/>
    </row>
    <row r="34" spans="1:8" ht="18" customHeight="1">
      <c r="A34" s="26"/>
      <c r="B34" s="78"/>
      <c r="C34" s="78"/>
      <c r="D34" s="78" t="s">
        <v>281</v>
      </c>
      <c r="E34" s="78"/>
      <c r="F34" s="78"/>
      <c r="G34" s="78"/>
      <c r="H34" s="28"/>
    </row>
    <row r="35" spans="1:8" ht="18" customHeight="1">
      <c r="A35" s="26"/>
      <c r="B35" s="78"/>
      <c r="C35" s="78"/>
      <c r="D35" s="78" t="s">
        <v>282</v>
      </c>
      <c r="E35" s="78"/>
      <c r="F35" s="78"/>
      <c r="G35" s="78"/>
      <c r="H35" s="28"/>
    </row>
    <row r="36" spans="1:8" ht="18" customHeight="1">
      <c r="A36" s="26"/>
      <c r="B36" s="78"/>
      <c r="C36" s="78"/>
      <c r="D36" s="78"/>
      <c r="E36" s="78"/>
      <c r="F36" s="78"/>
      <c r="G36" s="78"/>
      <c r="H36" s="28"/>
    </row>
    <row r="37" spans="1:8" ht="18" customHeight="1">
      <c r="A37" s="26"/>
      <c r="B37" s="78"/>
      <c r="C37" s="78" t="s">
        <v>9</v>
      </c>
      <c r="D37" s="78"/>
      <c r="E37" s="78"/>
      <c r="F37" s="78"/>
      <c r="G37" s="78"/>
      <c r="H37" s="28"/>
    </row>
    <row r="38" spans="1:8" ht="34.5" customHeight="1">
      <c r="A38" s="26"/>
      <c r="B38" s="78"/>
      <c r="C38" s="81"/>
      <c r="D38" s="81" t="s">
        <v>334</v>
      </c>
      <c r="E38" s="81"/>
      <c r="F38" s="78"/>
      <c r="G38" s="78"/>
      <c r="H38" s="28"/>
    </row>
    <row r="39" spans="1:8" ht="33.75" customHeight="1">
      <c r="A39" s="26"/>
      <c r="B39" s="78"/>
      <c r="C39" s="81"/>
      <c r="D39" s="81" t="s">
        <v>335</v>
      </c>
      <c r="E39" s="81"/>
      <c r="F39" s="78"/>
      <c r="G39" s="78"/>
      <c r="H39" s="28"/>
    </row>
    <row r="40" spans="1:8" ht="33.75" customHeight="1">
      <c r="A40" s="26"/>
      <c r="B40" s="78"/>
      <c r="C40" s="81"/>
      <c r="D40" s="81" t="s">
        <v>336</v>
      </c>
      <c r="E40" s="81"/>
      <c r="F40" s="78"/>
      <c r="G40" s="78"/>
      <c r="H40" s="28"/>
    </row>
    <row r="41" spans="1:8" ht="33.75" customHeight="1">
      <c r="A41" s="26"/>
      <c r="B41" s="78"/>
      <c r="C41" s="81"/>
      <c r="D41" s="81" t="s">
        <v>341</v>
      </c>
      <c r="E41" s="81"/>
      <c r="F41" s="78"/>
      <c r="G41" s="78"/>
      <c r="H41" s="28"/>
    </row>
    <row r="42" spans="1:8" ht="18" customHeight="1">
      <c r="A42" s="26"/>
      <c r="B42" s="78"/>
      <c r="C42" s="78"/>
      <c r="D42" s="78"/>
      <c r="E42" s="78"/>
      <c r="F42" s="78"/>
      <c r="G42" s="78"/>
      <c r="H42" s="28"/>
    </row>
    <row r="43" spans="1:8" ht="18" customHeight="1">
      <c r="A43" s="26"/>
      <c r="B43" s="78"/>
      <c r="C43" s="78" t="s">
        <v>294</v>
      </c>
      <c r="D43" s="78"/>
      <c r="E43" s="78"/>
      <c r="F43" s="78"/>
      <c r="G43" s="78"/>
      <c r="H43" s="28"/>
    </row>
    <row r="44" spans="1:8" ht="18" customHeight="1">
      <c r="A44" s="26"/>
      <c r="B44" s="78"/>
      <c r="C44" s="81"/>
      <c r="D44" s="81" t="s">
        <v>295</v>
      </c>
      <c r="E44" s="81"/>
      <c r="F44" s="81"/>
      <c r="G44" s="78"/>
      <c r="H44" s="28"/>
    </row>
    <row r="45" spans="1:8" ht="18" customHeight="1">
      <c r="A45" s="26"/>
      <c r="B45" s="78"/>
      <c r="C45" s="81"/>
      <c r="D45" s="81" t="s">
        <v>296</v>
      </c>
      <c r="E45" s="81"/>
      <c r="F45" s="81"/>
      <c r="G45" s="78"/>
      <c r="H45" s="28"/>
    </row>
    <row r="46" spans="1:8" ht="33.75" customHeight="1">
      <c r="A46" s="26"/>
      <c r="B46" s="78"/>
      <c r="C46" s="81"/>
      <c r="D46" s="81" t="s">
        <v>337</v>
      </c>
      <c r="E46" s="81"/>
      <c r="F46" s="81"/>
      <c r="G46" s="78"/>
      <c r="H46" s="28"/>
    </row>
    <row r="47" spans="1:8" ht="33" customHeight="1">
      <c r="A47" s="26"/>
      <c r="B47" s="78"/>
      <c r="C47" s="81"/>
      <c r="D47" s="81" t="s">
        <v>338</v>
      </c>
      <c r="E47" s="81"/>
      <c r="F47" s="81"/>
      <c r="G47" s="78"/>
      <c r="H47" s="28"/>
    </row>
    <row r="48" spans="1:8" ht="31.5" customHeight="1">
      <c r="A48" s="26"/>
      <c r="B48" s="78"/>
      <c r="C48" s="81"/>
      <c r="D48" s="81" t="s">
        <v>297</v>
      </c>
      <c r="E48" s="81"/>
      <c r="F48" s="81"/>
      <c r="G48" s="78"/>
      <c r="H48" s="28"/>
    </row>
    <row r="49" spans="1:8" ht="18" customHeight="1">
      <c r="A49" s="26"/>
      <c r="B49" s="78"/>
      <c r="C49" s="78"/>
      <c r="D49" s="78"/>
      <c r="E49" s="78"/>
      <c r="F49" s="78"/>
      <c r="G49" s="78"/>
      <c r="H49" s="28"/>
    </row>
    <row r="50" spans="1:8" ht="18" customHeight="1">
      <c r="A50" s="26"/>
      <c r="B50" s="78"/>
      <c r="C50" s="81"/>
      <c r="D50" s="78"/>
      <c r="E50" s="78"/>
      <c r="F50" s="78"/>
      <c r="G50" s="78"/>
      <c r="H50" s="28"/>
    </row>
    <row r="51" spans="1:8" ht="18" customHeight="1">
      <c r="A51" s="26"/>
      <c r="B51" s="78"/>
      <c r="C51" s="78"/>
      <c r="D51" s="78"/>
      <c r="E51" s="78"/>
      <c r="F51" s="78"/>
      <c r="G51" s="78"/>
      <c r="H51" s="28"/>
    </row>
    <row r="52" spans="1:8" ht="18" customHeight="1">
      <c r="A52" s="26"/>
      <c r="B52" s="78"/>
      <c r="C52" s="144" t="s">
        <v>283</v>
      </c>
      <c r="D52" s="144"/>
      <c r="E52" s="78"/>
      <c r="F52" s="144" t="s">
        <v>284</v>
      </c>
      <c r="G52" s="78"/>
      <c r="H52" s="28"/>
    </row>
    <row r="53" spans="1:8" ht="15">
      <c r="A53" s="26"/>
      <c r="B53" s="78"/>
      <c r="C53" s="78"/>
      <c r="D53" s="78"/>
      <c r="E53" s="78"/>
      <c r="F53" s="78"/>
      <c r="G53" s="78"/>
      <c r="H53" s="28"/>
    </row>
    <row r="54" spans="1:8" ht="15">
      <c r="A54" s="26"/>
      <c r="B54" s="78"/>
      <c r="C54" s="78"/>
      <c r="D54" s="78"/>
      <c r="E54" s="78"/>
      <c r="F54" s="78"/>
      <c r="G54" s="78"/>
      <c r="H54" s="28"/>
    </row>
    <row r="55" spans="1:8" ht="14.25">
      <c r="A55" s="31"/>
      <c r="B55" s="32"/>
      <c r="C55" s="32"/>
      <c r="D55" s="32"/>
      <c r="E55" s="32"/>
      <c r="F55" s="32"/>
      <c r="G55" s="32"/>
      <c r="H55" s="33"/>
    </row>
  </sheetData>
  <sheetProtection/>
  <mergeCells count="2">
    <mergeCell ref="C5:D5"/>
    <mergeCell ref="C6:D6"/>
  </mergeCells>
  <hyperlinks>
    <hyperlink ref="G1" location="Index!A1" display="Index"/>
  </hyperlinks>
  <printOptions/>
  <pageMargins left="0.5" right="0.5" top="0.5" bottom="0.5" header="0.5" footer="0.5"/>
  <pageSetup blackAndWhite="1" fitToHeight="1" fitToWidth="1" horizontalDpi="300" verticalDpi="300" orientation="portrait" scale="61" r:id="rId2"/>
  <legacyDrawing r:id="rId1"/>
</worksheet>
</file>

<file path=xl/worksheets/sheet12.xml><?xml version="1.0" encoding="utf-8"?>
<worksheet xmlns="http://schemas.openxmlformats.org/spreadsheetml/2006/main" xmlns:r="http://schemas.openxmlformats.org/officeDocument/2006/relationships">
  <sheetPr codeName="Sheet9">
    <pageSetUpPr fitToPage="1"/>
  </sheetPr>
  <dimension ref="A1:K28"/>
  <sheetViews>
    <sheetView zoomScalePageLayoutView="0" workbookViewId="0" topLeftCell="A1">
      <selection activeCell="A2" sqref="A2"/>
    </sheetView>
  </sheetViews>
  <sheetFormatPr defaultColWidth="9.140625" defaultRowHeight="12.75"/>
  <cols>
    <col min="1" max="1" width="3.421875" style="0" customWidth="1"/>
    <col min="11" max="11" width="3.421875" style="0" customWidth="1"/>
  </cols>
  <sheetData>
    <row r="1" spans="1:11" ht="12.75">
      <c r="A1" s="1"/>
      <c r="B1" s="2"/>
      <c r="C1" s="2"/>
      <c r="D1" s="2"/>
      <c r="E1" s="2"/>
      <c r="F1" s="2"/>
      <c r="G1" s="2"/>
      <c r="H1" s="2"/>
      <c r="I1" s="2"/>
      <c r="J1" s="23" t="s">
        <v>39</v>
      </c>
      <c r="K1" s="22"/>
    </row>
    <row r="2" spans="1:11" ht="15">
      <c r="A2" s="4"/>
      <c r="B2" s="78"/>
      <c r="C2" s="78"/>
      <c r="D2" s="78"/>
      <c r="E2" s="78"/>
      <c r="F2" s="78"/>
      <c r="G2" s="78"/>
      <c r="H2" s="78"/>
      <c r="I2" s="78"/>
      <c r="J2" s="78"/>
      <c r="K2" s="5"/>
    </row>
    <row r="3" spans="1:11" ht="15">
      <c r="A3" s="4"/>
      <c r="B3" s="78" t="s">
        <v>215</v>
      </c>
      <c r="C3" s="78"/>
      <c r="D3" s="78"/>
      <c r="E3" s="78"/>
      <c r="F3" s="78"/>
      <c r="G3" s="78"/>
      <c r="H3" s="78"/>
      <c r="I3" s="78"/>
      <c r="J3" s="78"/>
      <c r="K3" s="5"/>
    </row>
    <row r="4" spans="1:11" ht="15">
      <c r="A4" s="4"/>
      <c r="B4" s="78"/>
      <c r="C4" s="78"/>
      <c r="D4" s="78"/>
      <c r="E4" s="78"/>
      <c r="F4" s="78"/>
      <c r="G4" s="78"/>
      <c r="H4" s="78"/>
      <c r="I4" s="78"/>
      <c r="J4" s="78"/>
      <c r="K4" s="5"/>
    </row>
    <row r="5" spans="1:11" ht="15">
      <c r="A5" s="4"/>
      <c r="B5" s="78"/>
      <c r="C5" s="78"/>
      <c r="D5" s="302"/>
      <c r="E5" s="302"/>
      <c r="F5" s="302"/>
      <c r="G5" s="302"/>
      <c r="H5" s="302"/>
      <c r="I5" s="78"/>
      <c r="J5" s="78"/>
      <c r="K5" s="5"/>
    </row>
    <row r="6" spans="1:11" ht="15">
      <c r="A6" s="4"/>
      <c r="B6" s="78"/>
      <c r="C6" s="78"/>
      <c r="D6" s="78"/>
      <c r="E6" s="78"/>
      <c r="F6" s="78"/>
      <c r="G6" s="78"/>
      <c r="H6" s="78"/>
      <c r="I6" s="78"/>
      <c r="J6" s="78"/>
      <c r="K6" s="5"/>
    </row>
    <row r="7" spans="1:11" ht="15">
      <c r="A7" s="4"/>
      <c r="B7" s="78"/>
      <c r="C7" s="101"/>
      <c r="D7" s="333" t="s">
        <v>189</v>
      </c>
      <c r="E7" s="333"/>
      <c r="F7" s="333"/>
      <c r="G7" s="333"/>
      <c r="H7" s="78"/>
      <c r="I7" s="78"/>
      <c r="J7" s="78"/>
      <c r="K7" s="5"/>
    </row>
    <row r="8" spans="1:11" ht="15">
      <c r="A8" s="4"/>
      <c r="B8" s="78"/>
      <c r="C8" s="78"/>
      <c r="D8" s="322"/>
      <c r="E8" s="322"/>
      <c r="F8" s="322"/>
      <c r="G8" s="322"/>
      <c r="H8" s="322"/>
      <c r="I8" s="322"/>
      <c r="J8" s="78"/>
      <c r="K8" s="5"/>
    </row>
    <row r="9" spans="1:11" ht="18" customHeight="1">
      <c r="A9" s="4"/>
      <c r="B9" s="78"/>
      <c r="C9" s="101"/>
      <c r="D9" s="304" t="s">
        <v>114</v>
      </c>
      <c r="E9" s="304"/>
      <c r="F9" s="304"/>
      <c r="G9" s="79"/>
      <c r="H9" s="79"/>
      <c r="I9" s="78"/>
      <c r="J9" s="78"/>
      <c r="K9" s="5"/>
    </row>
    <row r="10" spans="1:11" ht="18" customHeight="1">
      <c r="A10" s="4"/>
      <c r="B10" s="78"/>
      <c r="C10" s="101"/>
      <c r="D10" s="304" t="s">
        <v>115</v>
      </c>
      <c r="E10" s="304"/>
      <c r="F10" s="304"/>
      <c r="G10" s="86"/>
      <c r="H10" s="86"/>
      <c r="I10" s="78"/>
      <c r="J10" s="78"/>
      <c r="K10" s="5"/>
    </row>
    <row r="11" spans="1:11" ht="18" customHeight="1">
      <c r="A11" s="4"/>
      <c r="B11" s="78"/>
      <c r="C11" s="101"/>
      <c r="D11" s="304" t="s">
        <v>178</v>
      </c>
      <c r="E11" s="304"/>
      <c r="F11" s="304"/>
      <c r="G11" s="79"/>
      <c r="H11" s="79"/>
      <c r="I11" s="78"/>
      <c r="J11" s="78"/>
      <c r="K11" s="5"/>
    </row>
    <row r="12" spans="1:11" ht="18" customHeight="1">
      <c r="A12" s="4"/>
      <c r="B12" s="78"/>
      <c r="C12" s="101"/>
      <c r="D12" s="304" t="s">
        <v>117</v>
      </c>
      <c r="E12" s="304"/>
      <c r="F12" s="304"/>
      <c r="G12" s="86"/>
      <c r="H12" s="86"/>
      <c r="I12" s="78"/>
      <c r="J12" s="78"/>
      <c r="K12" s="5"/>
    </row>
    <row r="13" spans="1:11" ht="18" customHeight="1">
      <c r="A13" s="4"/>
      <c r="B13" s="78"/>
      <c r="C13" s="101"/>
      <c r="D13" s="304" t="s">
        <v>118</v>
      </c>
      <c r="E13" s="304"/>
      <c r="F13" s="304"/>
      <c r="G13" s="79"/>
      <c r="H13" s="79"/>
      <c r="I13" s="78"/>
      <c r="J13" s="78"/>
      <c r="K13" s="5"/>
    </row>
    <row r="14" spans="1:11" ht="18" customHeight="1">
      <c r="A14" s="4"/>
      <c r="B14" s="78"/>
      <c r="C14" s="101"/>
      <c r="D14" s="304" t="s">
        <v>119</v>
      </c>
      <c r="E14" s="304"/>
      <c r="F14" s="304"/>
      <c r="G14" s="79"/>
      <c r="H14" s="79"/>
      <c r="I14" s="78"/>
      <c r="J14" s="78"/>
      <c r="K14" s="5"/>
    </row>
    <row r="15" spans="1:11" ht="18" customHeight="1">
      <c r="A15" s="4"/>
      <c r="B15" s="78"/>
      <c r="C15" s="101"/>
      <c r="D15" s="68" t="s">
        <v>590</v>
      </c>
      <c r="E15" s="78"/>
      <c r="F15" s="78"/>
      <c r="G15" s="78"/>
      <c r="H15" s="79"/>
      <c r="I15" s="78"/>
      <c r="J15" s="78"/>
      <c r="K15" s="5"/>
    </row>
    <row r="16" spans="1:11" ht="18" customHeight="1">
      <c r="A16" s="4"/>
      <c r="B16" s="78"/>
      <c r="C16" s="101"/>
      <c r="D16" s="78" t="s">
        <v>228</v>
      </c>
      <c r="E16" s="78"/>
      <c r="F16" s="78"/>
      <c r="G16" s="78"/>
      <c r="H16" s="78"/>
      <c r="I16" s="78"/>
      <c r="J16" s="78"/>
      <c r="K16" s="5"/>
    </row>
    <row r="17" spans="1:11" ht="18" customHeight="1">
      <c r="A17" s="4"/>
      <c r="B17" s="78"/>
      <c r="C17" s="78"/>
      <c r="D17" s="78"/>
      <c r="E17" s="78"/>
      <c r="F17" s="78"/>
      <c r="G17" s="78"/>
      <c r="H17" s="78"/>
      <c r="I17" s="78"/>
      <c r="J17" s="78"/>
      <c r="K17" s="5"/>
    </row>
    <row r="18" spans="1:11" ht="18" customHeight="1">
      <c r="A18" s="4"/>
      <c r="B18" s="78"/>
      <c r="C18" s="78"/>
      <c r="D18" s="78" t="s">
        <v>121</v>
      </c>
      <c r="E18" s="78"/>
      <c r="F18" s="78"/>
      <c r="G18" s="78"/>
      <c r="H18" s="78"/>
      <c r="I18" s="78"/>
      <c r="J18" s="78"/>
      <c r="K18" s="5"/>
    </row>
    <row r="19" spans="1:11" ht="21" customHeight="1">
      <c r="A19" s="4"/>
      <c r="B19" s="78"/>
      <c r="C19" s="78"/>
      <c r="D19" s="78"/>
      <c r="E19" s="78" t="s">
        <v>35</v>
      </c>
      <c r="F19" s="78"/>
      <c r="G19" s="78"/>
      <c r="H19" s="78"/>
      <c r="I19" s="78"/>
      <c r="J19" s="78"/>
      <c r="K19" s="5"/>
    </row>
    <row r="20" spans="1:11" ht="14.25" customHeight="1">
      <c r="A20" s="4"/>
      <c r="B20" s="78"/>
      <c r="C20" s="78"/>
      <c r="D20" s="78"/>
      <c r="E20" s="78" t="s">
        <v>179</v>
      </c>
      <c r="F20" s="78"/>
      <c r="G20" s="78"/>
      <c r="H20" s="78"/>
      <c r="I20" s="78"/>
      <c r="J20" s="78"/>
      <c r="K20" s="5"/>
    </row>
    <row r="21" spans="1:11" ht="14.25" customHeight="1">
      <c r="A21" s="4"/>
      <c r="B21" s="78"/>
      <c r="C21" s="78"/>
      <c r="D21" s="78"/>
      <c r="E21" s="78" t="s">
        <v>28</v>
      </c>
      <c r="F21" s="78"/>
      <c r="G21" s="78"/>
      <c r="H21" s="78"/>
      <c r="I21" s="78"/>
      <c r="J21" s="78"/>
      <c r="K21" s="5"/>
    </row>
    <row r="22" spans="1:11" ht="14.25" customHeight="1">
      <c r="A22" s="4"/>
      <c r="B22" s="78"/>
      <c r="C22" s="91"/>
      <c r="D22" s="78"/>
      <c r="E22" s="78" t="s">
        <v>29</v>
      </c>
      <c r="F22" s="78"/>
      <c r="G22" s="78"/>
      <c r="H22" s="78"/>
      <c r="I22" s="78"/>
      <c r="J22" s="78"/>
      <c r="K22" s="5"/>
    </row>
    <row r="23" spans="1:11" ht="14.25" customHeight="1">
      <c r="A23" s="4"/>
      <c r="B23" s="78"/>
      <c r="C23" s="78"/>
      <c r="D23" s="78"/>
      <c r="E23" s="78"/>
      <c r="F23" s="78"/>
      <c r="G23" s="78"/>
      <c r="H23" s="78"/>
      <c r="I23" s="78"/>
      <c r="J23" s="78"/>
      <c r="K23" s="5"/>
    </row>
    <row r="24" spans="1:11" ht="14.25" customHeight="1">
      <c r="A24" s="4"/>
      <c r="B24" s="78"/>
      <c r="C24" s="78"/>
      <c r="D24" s="78"/>
      <c r="E24" s="78"/>
      <c r="F24" s="78"/>
      <c r="G24" s="78"/>
      <c r="H24" s="78"/>
      <c r="I24" s="78"/>
      <c r="J24" s="78"/>
      <c r="K24" s="5"/>
    </row>
    <row r="25" spans="1:11" ht="14.25" customHeight="1">
      <c r="A25" s="4"/>
      <c r="B25" s="78"/>
      <c r="C25" s="78"/>
      <c r="D25" s="78"/>
      <c r="E25" s="78"/>
      <c r="F25" s="78"/>
      <c r="G25" s="78"/>
      <c r="H25" s="78"/>
      <c r="I25" s="78"/>
      <c r="J25" s="78"/>
      <c r="K25" s="5"/>
    </row>
    <row r="26" spans="1:11" ht="14.25" customHeight="1">
      <c r="A26" s="4"/>
      <c r="B26" s="78"/>
      <c r="C26" s="78"/>
      <c r="D26" s="91"/>
      <c r="E26" s="78"/>
      <c r="F26" s="78"/>
      <c r="G26" s="78"/>
      <c r="H26" s="78"/>
      <c r="I26" s="78"/>
      <c r="J26" s="78"/>
      <c r="K26" s="5"/>
    </row>
    <row r="27" spans="1:11" ht="14.25" customHeight="1">
      <c r="A27" s="4"/>
      <c r="B27" s="78"/>
      <c r="C27" s="78"/>
      <c r="D27" s="78"/>
      <c r="E27" s="78"/>
      <c r="F27" s="78"/>
      <c r="G27" s="78"/>
      <c r="H27" s="78"/>
      <c r="I27" s="78"/>
      <c r="J27" s="78"/>
      <c r="K27" s="5"/>
    </row>
    <row r="28" spans="1:11" ht="12.75">
      <c r="A28" s="6"/>
      <c r="B28" s="7"/>
      <c r="C28" s="7"/>
      <c r="D28" s="7"/>
      <c r="E28" s="7"/>
      <c r="F28" s="7"/>
      <c r="G28" s="7"/>
      <c r="H28" s="7"/>
      <c r="I28" s="7"/>
      <c r="J28" s="7"/>
      <c r="K28" s="8"/>
    </row>
  </sheetData>
  <sheetProtection password="F693" sheet="1" objects="1"/>
  <mergeCells count="9">
    <mergeCell ref="D13:F13"/>
    <mergeCell ref="D14:F14"/>
    <mergeCell ref="D5:H5"/>
    <mergeCell ref="D8:I8"/>
    <mergeCell ref="D9:F9"/>
    <mergeCell ref="D10:F10"/>
    <mergeCell ref="D11:F11"/>
    <mergeCell ref="D12:F12"/>
    <mergeCell ref="D7:G7"/>
  </mergeCells>
  <hyperlinks>
    <hyperlink ref="J1" location="Index!A1" display="Index"/>
  </hyperlinks>
  <printOptions/>
  <pageMargins left="0.5" right="0.5" top="0.5" bottom="0.5" header="0.5" footer="0.5"/>
  <pageSetup fitToHeight="1" fitToWidth="1" horizontalDpi="1200" verticalDpi="1200" orientation="portrait" r:id="rId2"/>
  <legacyDrawing r:id="rId1"/>
</worksheet>
</file>

<file path=xl/worksheets/sheet13.xml><?xml version="1.0" encoding="utf-8"?>
<worksheet xmlns="http://schemas.openxmlformats.org/spreadsheetml/2006/main" xmlns:r="http://schemas.openxmlformats.org/officeDocument/2006/relationships">
  <sheetPr codeName="Sheet11">
    <pageSetUpPr fitToPage="1"/>
  </sheetPr>
  <dimension ref="A1:F91"/>
  <sheetViews>
    <sheetView showGridLines="0" zoomScalePageLayoutView="0" workbookViewId="0" topLeftCell="A1">
      <selection activeCell="A1" sqref="A1"/>
    </sheetView>
  </sheetViews>
  <sheetFormatPr defaultColWidth="9.140625" defaultRowHeight="12.75"/>
  <cols>
    <col min="1" max="2" width="3.421875" style="0" customWidth="1"/>
    <col min="3" max="3" width="104.8515625" style="0" customWidth="1"/>
    <col min="5" max="5" width="3.421875" style="0" customWidth="1"/>
  </cols>
  <sheetData>
    <row r="1" spans="1:6" ht="12.75">
      <c r="A1" s="1"/>
      <c r="B1" s="2"/>
      <c r="C1" s="2"/>
      <c r="D1" s="123" t="s">
        <v>39</v>
      </c>
      <c r="E1" s="122"/>
      <c r="F1" s="122"/>
    </row>
    <row r="2" spans="1:6" ht="27.75" customHeight="1">
      <c r="A2" s="4"/>
      <c r="B2" s="149" t="s">
        <v>254</v>
      </c>
      <c r="C2" s="148"/>
      <c r="D2" s="133"/>
      <c r="E2" s="122"/>
      <c r="F2" s="122"/>
    </row>
    <row r="3" spans="1:6" ht="31.5">
      <c r="A3" s="26"/>
      <c r="B3" s="132"/>
      <c r="C3" s="155" t="s">
        <v>255</v>
      </c>
      <c r="D3" s="133"/>
      <c r="E3" s="121"/>
      <c r="F3" s="122"/>
    </row>
    <row r="4" spans="1:6" ht="13.5" customHeight="1">
      <c r="A4" s="26"/>
      <c r="B4" s="132"/>
      <c r="C4" s="155"/>
      <c r="D4" s="133"/>
      <c r="E4" s="121"/>
      <c r="F4" s="122"/>
    </row>
    <row r="5" spans="1:6" ht="31.5">
      <c r="A5" s="26"/>
      <c r="B5" s="132"/>
      <c r="C5" s="155" t="s">
        <v>256</v>
      </c>
      <c r="D5" s="133"/>
      <c r="E5" s="121"/>
      <c r="F5" s="122"/>
    </row>
    <row r="6" spans="1:6" ht="13.5" customHeight="1">
      <c r="A6" s="26"/>
      <c r="B6" s="132"/>
      <c r="C6" s="156"/>
      <c r="D6" s="133"/>
      <c r="E6" s="121"/>
      <c r="F6" s="122"/>
    </row>
    <row r="7" spans="1:6" ht="31.5">
      <c r="A7" s="26"/>
      <c r="B7" s="132"/>
      <c r="C7" s="155" t="s">
        <v>257</v>
      </c>
      <c r="D7" s="133"/>
      <c r="E7" s="121"/>
      <c r="F7" s="122"/>
    </row>
    <row r="8" spans="1:6" ht="13.5" customHeight="1">
      <c r="A8" s="26"/>
      <c r="B8" s="132"/>
      <c r="C8" s="157"/>
      <c r="D8" s="133"/>
      <c r="E8" s="121"/>
      <c r="F8" s="122"/>
    </row>
    <row r="9" spans="1:6" ht="15.75">
      <c r="A9" s="26"/>
      <c r="B9" s="132"/>
      <c r="C9" s="155" t="s">
        <v>258</v>
      </c>
      <c r="D9" s="133"/>
      <c r="E9" s="121"/>
      <c r="F9" s="122"/>
    </row>
    <row r="10" spans="1:6" ht="13.5" customHeight="1">
      <c r="A10" s="26"/>
      <c r="B10" s="132"/>
      <c r="C10" s="156"/>
      <c r="D10" s="133"/>
      <c r="E10" s="121"/>
      <c r="F10" s="122"/>
    </row>
    <row r="11" spans="1:6" ht="31.5">
      <c r="A11" s="26"/>
      <c r="B11" s="132"/>
      <c r="C11" s="155" t="s">
        <v>259</v>
      </c>
      <c r="D11" s="133"/>
      <c r="E11" s="121"/>
      <c r="F11" s="122"/>
    </row>
    <row r="12" spans="1:6" ht="13.5" customHeight="1">
      <c r="A12" s="26"/>
      <c r="B12" s="132"/>
      <c r="C12" s="156"/>
      <c r="D12" s="133"/>
      <c r="E12" s="121"/>
      <c r="F12" s="122"/>
    </row>
    <row r="13" spans="1:6" ht="47.25">
      <c r="A13" s="26"/>
      <c r="B13" s="132"/>
      <c r="C13" s="155" t="s">
        <v>260</v>
      </c>
      <c r="D13" s="133"/>
      <c r="E13" s="121"/>
      <c r="F13" s="122"/>
    </row>
    <row r="14" spans="1:6" ht="13.5" customHeight="1">
      <c r="A14" s="26"/>
      <c r="B14" s="132"/>
      <c r="C14" s="156"/>
      <c r="D14" s="133"/>
      <c r="E14" s="121"/>
      <c r="F14" s="122"/>
    </row>
    <row r="15" spans="1:6" ht="31.5">
      <c r="A15" s="26"/>
      <c r="B15" s="132"/>
      <c r="C15" s="155" t="s">
        <v>261</v>
      </c>
      <c r="D15" s="133"/>
      <c r="E15" s="121"/>
      <c r="F15" s="122"/>
    </row>
    <row r="16" spans="1:6" ht="13.5" customHeight="1">
      <c r="A16" s="26"/>
      <c r="B16" s="132"/>
      <c r="C16" s="156"/>
      <c r="D16" s="133"/>
      <c r="E16" s="121"/>
      <c r="F16" s="122"/>
    </row>
    <row r="17" spans="1:6" ht="61.5" customHeight="1">
      <c r="A17" s="26"/>
      <c r="B17" s="132"/>
      <c r="C17" s="158" t="s">
        <v>262</v>
      </c>
      <c r="D17" s="133"/>
      <c r="E17" s="121"/>
      <c r="F17" s="122"/>
    </row>
    <row r="18" spans="1:6" ht="13.5" customHeight="1">
      <c r="A18" s="26"/>
      <c r="B18" s="132"/>
      <c r="C18" s="158"/>
      <c r="D18" s="133"/>
      <c r="E18" s="121"/>
      <c r="F18" s="122"/>
    </row>
    <row r="19" spans="1:6" ht="31.5">
      <c r="A19" s="26"/>
      <c r="B19" s="132"/>
      <c r="C19" s="158" t="s">
        <v>263</v>
      </c>
      <c r="D19" s="133"/>
      <c r="E19" s="121"/>
      <c r="F19" s="122"/>
    </row>
    <row r="20" spans="1:6" ht="13.5" customHeight="1">
      <c r="A20" s="26"/>
      <c r="B20" s="132"/>
      <c r="C20" s="158"/>
      <c r="D20" s="133"/>
      <c r="E20" s="121"/>
      <c r="F20" s="122"/>
    </row>
    <row r="21" spans="1:6" ht="31.5" customHeight="1">
      <c r="A21" s="26"/>
      <c r="B21" s="132"/>
      <c r="C21" s="158" t="s">
        <v>264</v>
      </c>
      <c r="D21" s="133"/>
      <c r="E21" s="121"/>
      <c r="F21" s="122"/>
    </row>
    <row r="22" spans="1:6" ht="13.5" customHeight="1">
      <c r="A22" s="26"/>
      <c r="B22" s="132"/>
      <c r="C22" s="158"/>
      <c r="D22" s="133"/>
      <c r="E22" s="121"/>
      <c r="F22" s="122"/>
    </row>
    <row r="23" spans="1:6" ht="31.5">
      <c r="A23" s="26"/>
      <c r="B23" s="132"/>
      <c r="C23" s="158" t="s">
        <v>265</v>
      </c>
      <c r="D23" s="133"/>
      <c r="E23" s="121"/>
      <c r="F23" s="122"/>
    </row>
    <row r="24" spans="1:6" ht="13.5" customHeight="1">
      <c r="A24" s="26"/>
      <c r="B24" s="132"/>
      <c r="C24" s="157"/>
      <c r="D24" s="133"/>
      <c r="E24" s="121"/>
      <c r="F24" s="122"/>
    </row>
    <row r="25" spans="1:6" ht="31.5">
      <c r="A25" s="26"/>
      <c r="B25" s="132"/>
      <c r="C25" s="158" t="s">
        <v>266</v>
      </c>
      <c r="D25" s="133"/>
      <c r="E25" s="121"/>
      <c r="F25" s="122"/>
    </row>
    <row r="26" spans="1:6" ht="13.5" customHeight="1">
      <c r="A26" s="26"/>
      <c r="B26" s="132"/>
      <c r="C26" s="157"/>
      <c r="D26" s="133"/>
      <c r="E26" s="121"/>
      <c r="F26" s="122"/>
    </row>
    <row r="27" spans="1:6" ht="31.5">
      <c r="A27" s="26"/>
      <c r="B27" s="132"/>
      <c r="C27" s="158" t="s">
        <v>267</v>
      </c>
      <c r="D27" s="133"/>
      <c r="E27" s="121"/>
      <c r="F27" s="122"/>
    </row>
    <row r="28" spans="1:6" ht="13.5" customHeight="1">
      <c r="A28" s="26"/>
      <c r="B28" s="132"/>
      <c r="C28" s="158"/>
      <c r="D28" s="133"/>
      <c r="E28" s="121"/>
      <c r="F28" s="122"/>
    </row>
    <row r="29" spans="1:6" ht="80.25" customHeight="1">
      <c r="A29" s="26"/>
      <c r="B29" s="132"/>
      <c r="C29" s="158" t="s">
        <v>268</v>
      </c>
      <c r="D29" s="133"/>
      <c r="E29" s="121"/>
      <c r="F29" s="122"/>
    </row>
    <row r="30" spans="1:6" ht="31.5" customHeight="1">
      <c r="A30" s="26"/>
      <c r="B30" s="132"/>
      <c r="C30" s="134"/>
      <c r="D30" s="133"/>
      <c r="E30" s="121"/>
      <c r="F30" s="122"/>
    </row>
    <row r="31" spans="1:6" ht="26.25" customHeight="1">
      <c r="A31" s="26"/>
      <c r="B31" s="150" t="s">
        <v>216</v>
      </c>
      <c r="C31" s="135"/>
      <c r="D31" s="133"/>
      <c r="E31" s="121"/>
      <c r="F31" s="122"/>
    </row>
    <row r="32" spans="1:6" ht="13.5" customHeight="1">
      <c r="A32" s="26"/>
      <c r="B32" s="132"/>
      <c r="C32" s="135"/>
      <c r="D32" s="133"/>
      <c r="E32" s="121"/>
      <c r="F32" s="122"/>
    </row>
    <row r="33" spans="1:6" ht="15.75">
      <c r="A33" s="26"/>
      <c r="B33" s="132"/>
      <c r="C33" s="136" t="s">
        <v>269</v>
      </c>
      <c r="D33" s="133"/>
      <c r="E33" s="121"/>
      <c r="F33" s="122"/>
    </row>
    <row r="34" spans="1:6" ht="15.75" customHeight="1">
      <c r="A34" s="26"/>
      <c r="B34" s="132"/>
      <c r="C34" s="137"/>
      <c r="D34" s="133"/>
      <c r="E34" s="121"/>
      <c r="F34" s="122"/>
    </row>
    <row r="35" spans="1:6" ht="23.25" customHeight="1">
      <c r="A35" s="26"/>
      <c r="B35" s="151" t="s">
        <v>270</v>
      </c>
      <c r="C35" s="151"/>
      <c r="D35" s="133"/>
      <c r="E35" s="121"/>
      <c r="F35" s="122"/>
    </row>
    <row r="36" spans="1:6" ht="15" customHeight="1">
      <c r="A36" s="26"/>
      <c r="B36" s="132"/>
      <c r="C36" s="138" t="s">
        <v>271</v>
      </c>
      <c r="D36" s="133"/>
      <c r="E36" s="121"/>
      <c r="F36" s="122"/>
    </row>
    <row r="37" spans="1:6" ht="23.25" customHeight="1">
      <c r="A37" s="26"/>
      <c r="B37" s="132"/>
      <c r="C37" s="138"/>
      <c r="D37" s="133"/>
      <c r="E37" s="121"/>
      <c r="F37" s="122"/>
    </row>
    <row r="38" spans="1:6" ht="27" customHeight="1">
      <c r="A38" s="26"/>
      <c r="B38" s="151" t="s">
        <v>219</v>
      </c>
      <c r="C38" s="151"/>
      <c r="D38" s="133"/>
      <c r="E38" s="121"/>
      <c r="F38" s="122"/>
    </row>
    <row r="39" spans="1:6" ht="21" customHeight="1">
      <c r="A39" s="26"/>
      <c r="B39" s="132"/>
      <c r="C39" s="138" t="s">
        <v>272</v>
      </c>
      <c r="D39" s="133"/>
      <c r="E39" s="121"/>
      <c r="F39" s="122"/>
    </row>
    <row r="40" spans="1:6" ht="15.75" customHeight="1">
      <c r="A40" s="26"/>
      <c r="B40" s="132"/>
      <c r="C40" s="137"/>
      <c r="D40" s="133"/>
      <c r="E40" s="121"/>
      <c r="F40" s="122"/>
    </row>
    <row r="41" spans="1:6" ht="21.75" customHeight="1">
      <c r="A41" s="26"/>
      <c r="B41" s="151" t="s">
        <v>220</v>
      </c>
      <c r="C41" s="151"/>
      <c r="D41" s="133"/>
      <c r="E41" s="121"/>
      <c r="F41" s="122"/>
    </row>
    <row r="42" spans="1:6" ht="30" customHeight="1">
      <c r="A42" s="26"/>
      <c r="B42" s="132"/>
      <c r="C42" s="138" t="s">
        <v>332</v>
      </c>
      <c r="D42" s="133"/>
      <c r="E42" s="121"/>
      <c r="F42" s="122"/>
    </row>
    <row r="43" spans="1:6" ht="15.75" customHeight="1">
      <c r="A43" s="26"/>
      <c r="B43" s="132"/>
      <c r="C43" s="137"/>
      <c r="D43" s="133"/>
      <c r="E43" s="121"/>
      <c r="F43" s="122"/>
    </row>
    <row r="44" spans="1:6" ht="16.5" customHeight="1">
      <c r="A44" s="26"/>
      <c r="B44" s="151" t="s">
        <v>221</v>
      </c>
      <c r="C44" s="151"/>
      <c r="D44" s="133"/>
      <c r="E44" s="121"/>
      <c r="F44" s="122"/>
    </row>
    <row r="45" spans="1:6" ht="114" customHeight="1">
      <c r="A45" s="26"/>
      <c r="B45" s="132"/>
      <c r="C45" s="159" t="s">
        <v>333</v>
      </c>
      <c r="D45" s="133"/>
      <c r="E45" s="121"/>
      <c r="F45" s="122"/>
    </row>
    <row r="46" spans="1:6" ht="10.5" customHeight="1">
      <c r="A46" s="26"/>
      <c r="B46" s="132"/>
      <c r="C46" s="137"/>
      <c r="D46" s="133"/>
      <c r="E46" s="121"/>
      <c r="F46" s="122"/>
    </row>
    <row r="47" spans="1:6" ht="14.25" customHeight="1">
      <c r="A47" s="26"/>
      <c r="B47" s="151" t="s">
        <v>222</v>
      </c>
      <c r="C47" s="151"/>
      <c r="D47" s="133"/>
      <c r="E47" s="121"/>
      <c r="F47" s="122"/>
    </row>
    <row r="48" spans="1:6" ht="45.75" customHeight="1">
      <c r="A48" s="26"/>
      <c r="B48" s="132"/>
      <c r="C48" s="159" t="s">
        <v>339</v>
      </c>
      <c r="D48" s="133"/>
      <c r="E48" s="121"/>
      <c r="F48" s="122"/>
    </row>
    <row r="49" spans="1:6" ht="75" customHeight="1">
      <c r="A49" s="26"/>
      <c r="B49" s="132"/>
      <c r="C49" s="163" t="s">
        <v>361</v>
      </c>
      <c r="D49" s="133"/>
      <c r="E49" s="121"/>
      <c r="F49" s="122"/>
    </row>
    <row r="50" spans="1:6" ht="44.25" customHeight="1">
      <c r="A50" s="26"/>
      <c r="B50" s="132"/>
      <c r="C50" s="139" t="s">
        <v>273</v>
      </c>
      <c r="D50" s="133"/>
      <c r="E50" s="121"/>
      <c r="F50" s="122"/>
    </row>
    <row r="51" spans="1:6" ht="10.5" customHeight="1">
      <c r="A51" s="26"/>
      <c r="B51" s="132"/>
      <c r="C51" s="137"/>
      <c r="D51" s="133"/>
      <c r="E51" s="121"/>
      <c r="F51" s="122"/>
    </row>
    <row r="52" spans="1:6" ht="15.75" customHeight="1">
      <c r="A52" s="26"/>
      <c r="B52" s="151" t="s">
        <v>224</v>
      </c>
      <c r="C52" s="151"/>
      <c r="D52" s="133"/>
      <c r="E52" s="121"/>
      <c r="F52" s="122"/>
    </row>
    <row r="53" spans="1:6" ht="28.5" customHeight="1">
      <c r="A53" s="26"/>
      <c r="B53" s="132"/>
      <c r="C53" s="138" t="s">
        <v>217</v>
      </c>
      <c r="D53" s="133"/>
      <c r="E53" s="121"/>
      <c r="F53" s="122"/>
    </row>
    <row r="54" spans="1:6" ht="10.5" customHeight="1">
      <c r="A54" s="26"/>
      <c r="B54" s="132"/>
      <c r="C54" s="137"/>
      <c r="D54" s="133"/>
      <c r="E54" s="121"/>
      <c r="F54" s="122"/>
    </row>
    <row r="55" spans="1:6" ht="15.75" customHeight="1">
      <c r="A55" s="26"/>
      <c r="B55" s="151" t="s">
        <v>225</v>
      </c>
      <c r="C55" s="151"/>
      <c r="D55" s="133"/>
      <c r="E55" s="121"/>
      <c r="F55" s="122"/>
    </row>
    <row r="56" spans="1:6" ht="16.5" customHeight="1">
      <c r="A56" s="26"/>
      <c r="B56" s="132"/>
      <c r="C56" s="138" t="s">
        <v>218</v>
      </c>
      <c r="D56" s="133"/>
      <c r="E56" s="121"/>
      <c r="F56" s="122"/>
    </row>
    <row r="57" spans="1:6" ht="10.5" customHeight="1">
      <c r="A57" s="26"/>
      <c r="B57" s="132"/>
      <c r="C57" s="137"/>
      <c r="D57" s="133"/>
      <c r="E57" s="121"/>
      <c r="F57" s="122"/>
    </row>
    <row r="58" spans="1:6" ht="14.25" customHeight="1">
      <c r="A58" s="26"/>
      <c r="B58" s="151" t="s">
        <v>226</v>
      </c>
      <c r="C58" s="151"/>
      <c r="D58" s="133"/>
      <c r="E58" s="121"/>
      <c r="F58" s="122"/>
    </row>
    <row r="59" spans="1:6" ht="28.5">
      <c r="A59" s="26"/>
      <c r="B59" s="132"/>
      <c r="C59" s="138" t="s">
        <v>274</v>
      </c>
      <c r="D59" s="133"/>
      <c r="E59" s="121"/>
      <c r="F59" s="122"/>
    </row>
    <row r="60" spans="1:4" ht="10.5" customHeight="1">
      <c r="A60" s="140"/>
      <c r="B60" s="145"/>
      <c r="C60" s="146"/>
      <c r="D60" s="133"/>
    </row>
    <row r="61" spans="1:4" ht="21" customHeight="1">
      <c r="A61" s="140"/>
      <c r="B61" s="151" t="s">
        <v>227</v>
      </c>
      <c r="C61" s="151"/>
      <c r="D61" s="133"/>
    </row>
    <row r="62" spans="1:4" ht="28.5">
      <c r="A62" s="140"/>
      <c r="B62" s="145" t="s">
        <v>15</v>
      </c>
      <c r="C62" s="147" t="s">
        <v>275</v>
      </c>
      <c r="D62" s="133"/>
    </row>
    <row r="63" spans="1:4" ht="12" customHeight="1">
      <c r="A63" s="140"/>
      <c r="B63" s="145"/>
      <c r="C63" s="147"/>
      <c r="D63" s="133"/>
    </row>
    <row r="64" spans="1:4" ht="114.75" customHeight="1">
      <c r="A64" s="140"/>
      <c r="B64" s="145" t="s">
        <v>17</v>
      </c>
      <c r="C64" s="159" t="s">
        <v>0</v>
      </c>
      <c r="D64" s="141"/>
    </row>
    <row r="65" spans="1:4" ht="12" customHeight="1">
      <c r="A65" s="140"/>
      <c r="B65" s="145"/>
      <c r="C65" s="159"/>
      <c r="D65" s="141"/>
    </row>
    <row r="66" spans="1:4" ht="69.75" customHeight="1">
      <c r="A66" s="140"/>
      <c r="B66" s="145" t="s">
        <v>19</v>
      </c>
      <c r="C66" s="159" t="s">
        <v>1</v>
      </c>
      <c r="D66" s="141"/>
    </row>
    <row r="67" spans="1:4" ht="12" customHeight="1">
      <c r="A67" s="140"/>
      <c r="B67" s="145"/>
      <c r="C67" s="159"/>
      <c r="D67" s="141"/>
    </row>
    <row r="68" spans="1:4" ht="14.25">
      <c r="A68" s="140"/>
      <c r="B68" s="145" t="s">
        <v>21</v>
      </c>
      <c r="C68" s="147" t="s">
        <v>326</v>
      </c>
      <c r="D68" s="141"/>
    </row>
    <row r="69" spans="1:4" ht="12" customHeight="1">
      <c r="A69" s="140"/>
      <c r="B69" s="145"/>
      <c r="C69" s="147"/>
      <c r="D69" s="141"/>
    </row>
    <row r="70" spans="1:4" ht="28.5">
      <c r="A70" s="140"/>
      <c r="B70" s="145" t="s">
        <v>23</v>
      </c>
      <c r="C70" s="147" t="s">
        <v>327</v>
      </c>
      <c r="D70" s="141"/>
    </row>
    <row r="71" spans="1:4" ht="12" customHeight="1">
      <c r="A71" s="140"/>
      <c r="B71" s="145"/>
      <c r="C71" s="147"/>
      <c r="D71" s="141"/>
    </row>
    <row r="72" spans="1:4" ht="28.5">
      <c r="A72" s="140"/>
      <c r="B72" s="145" t="s">
        <v>100</v>
      </c>
      <c r="C72" s="159" t="s">
        <v>2</v>
      </c>
      <c r="D72" s="141"/>
    </row>
    <row r="73" spans="1:4" ht="12" customHeight="1">
      <c r="A73" s="140"/>
      <c r="B73" s="145"/>
      <c r="C73" s="159"/>
      <c r="D73" s="141"/>
    </row>
    <row r="74" spans="1:4" ht="44.25" customHeight="1">
      <c r="A74" s="140"/>
      <c r="B74" s="145" t="s">
        <v>24</v>
      </c>
      <c r="C74" s="147" t="s">
        <v>328</v>
      </c>
      <c r="D74" s="141"/>
    </row>
    <row r="75" spans="1:4" ht="12" customHeight="1">
      <c r="A75" s="140"/>
      <c r="B75" s="145"/>
      <c r="C75" s="147"/>
      <c r="D75" s="141"/>
    </row>
    <row r="76" spans="1:4" ht="28.5">
      <c r="A76" s="140"/>
      <c r="B76" s="145" t="s">
        <v>101</v>
      </c>
      <c r="C76" s="147" t="s">
        <v>12</v>
      </c>
      <c r="D76" s="133"/>
    </row>
    <row r="77" spans="1:4" ht="12" customHeight="1">
      <c r="A77" s="140"/>
      <c r="B77" s="145"/>
      <c r="C77" s="147"/>
      <c r="D77" s="133"/>
    </row>
    <row r="78" spans="1:4" ht="28.5">
      <c r="A78" s="140"/>
      <c r="B78" s="145" t="s">
        <v>102</v>
      </c>
      <c r="C78" s="147" t="s">
        <v>13</v>
      </c>
      <c r="D78" s="48"/>
    </row>
    <row r="79" spans="1:4" ht="12" customHeight="1">
      <c r="A79" s="140"/>
      <c r="B79" s="145"/>
      <c r="C79" s="147"/>
      <c r="D79" s="48"/>
    </row>
    <row r="80" spans="1:4" ht="30">
      <c r="A80" s="140"/>
      <c r="B80" s="145" t="s">
        <v>134</v>
      </c>
      <c r="C80" s="147" t="s">
        <v>329</v>
      </c>
      <c r="D80" s="48"/>
    </row>
    <row r="81" spans="1:4" ht="12" customHeight="1">
      <c r="A81" s="140"/>
      <c r="B81" s="145"/>
      <c r="C81" s="147"/>
      <c r="D81" s="48"/>
    </row>
    <row r="82" spans="1:4" ht="28.5">
      <c r="A82" s="140"/>
      <c r="B82" s="145" t="s">
        <v>135</v>
      </c>
      <c r="C82" s="147" t="s">
        <v>340</v>
      </c>
      <c r="D82" s="48"/>
    </row>
    <row r="83" spans="1:4" ht="12" customHeight="1">
      <c r="A83" s="46"/>
      <c r="B83" s="142"/>
      <c r="C83" s="142"/>
      <c r="D83" s="50"/>
    </row>
    <row r="84" spans="2:3" ht="12.75">
      <c r="B84" s="131"/>
      <c r="C84" s="131"/>
    </row>
    <row r="85" spans="2:3" ht="12.75">
      <c r="B85" s="131"/>
      <c r="C85" s="131"/>
    </row>
    <row r="86" spans="2:3" ht="12.75">
      <c r="B86" s="131"/>
      <c r="C86" s="131"/>
    </row>
    <row r="87" spans="2:3" ht="12.75">
      <c r="B87" s="131"/>
      <c r="C87" s="131"/>
    </row>
    <row r="88" spans="2:3" ht="12.75">
      <c r="B88" s="131"/>
      <c r="C88" s="131"/>
    </row>
    <row r="89" spans="2:3" ht="12.75">
      <c r="B89" s="131"/>
      <c r="C89" s="131"/>
    </row>
    <row r="90" spans="2:3" ht="12.75">
      <c r="B90" s="131"/>
      <c r="C90" s="131"/>
    </row>
    <row r="91" spans="2:3" ht="12.75">
      <c r="B91" s="131"/>
      <c r="C91" s="131"/>
    </row>
  </sheetData>
  <sheetProtection password="F693" sheet="1" objects="1"/>
  <hyperlinks>
    <hyperlink ref="D1" location="Index!A1" display="Index"/>
  </hyperlinks>
  <printOptions/>
  <pageMargins left="0.5" right="0.5" top="0.5" bottom="0.5" header="0.5" footer="0.5"/>
  <pageSetup blackAndWhite="1" fitToHeight="1" fitToWidth="1" horizontalDpi="1200" verticalDpi="1200" orientation="portrait" scale="34" r:id="rId1"/>
  <rowBreaks count="1" manualBreakCount="1">
    <brk id="29" max="255" man="1"/>
  </rowBreaks>
</worksheet>
</file>

<file path=xl/worksheets/sheet14.xml><?xml version="1.0" encoding="utf-8"?>
<worksheet xmlns="http://schemas.openxmlformats.org/spreadsheetml/2006/main" xmlns:r="http://schemas.openxmlformats.org/officeDocument/2006/relationships">
  <sheetPr codeName="Sheet10"/>
  <dimension ref="A1:K411"/>
  <sheetViews>
    <sheetView zoomScalePageLayoutView="0" workbookViewId="0" topLeftCell="A141">
      <selection activeCell="D159" sqref="D159"/>
    </sheetView>
  </sheetViews>
  <sheetFormatPr defaultColWidth="9.140625" defaultRowHeight="12.75"/>
  <cols>
    <col min="1" max="1" width="3.421875" style="0" customWidth="1"/>
    <col min="2" max="2" width="9.421875" style="0" bestFit="1" customWidth="1"/>
    <col min="3" max="3" width="66.57421875" style="0" customWidth="1"/>
    <col min="4" max="4" width="24.28125" style="0" customWidth="1"/>
    <col min="11" max="11" width="3.421875" style="0" customWidth="1"/>
  </cols>
  <sheetData>
    <row r="1" spans="1:11" ht="12.75">
      <c r="A1" s="1"/>
      <c r="B1" s="2"/>
      <c r="C1" s="2"/>
      <c r="D1" s="2"/>
      <c r="E1" s="2"/>
      <c r="F1" s="2"/>
      <c r="G1" s="2"/>
      <c r="H1" s="2"/>
      <c r="I1" s="2"/>
      <c r="J1" s="23" t="s">
        <v>39</v>
      </c>
      <c r="K1" s="22"/>
    </row>
    <row r="2" spans="1:11" ht="20.25">
      <c r="A2" s="26"/>
      <c r="B2" s="27"/>
      <c r="C2" s="100" t="s">
        <v>191</v>
      </c>
      <c r="D2" s="27"/>
      <c r="E2" s="27"/>
      <c r="F2" s="27"/>
      <c r="G2" s="27"/>
      <c r="H2" s="27"/>
      <c r="I2" s="27"/>
      <c r="J2" s="27"/>
      <c r="K2" s="48"/>
    </row>
    <row r="3" spans="1:11" ht="14.25">
      <c r="A3" s="26"/>
      <c r="B3" s="27" t="s">
        <v>104</v>
      </c>
      <c r="C3" s="27"/>
      <c r="D3" s="27"/>
      <c r="E3" s="27"/>
      <c r="F3" s="27"/>
      <c r="G3" s="27"/>
      <c r="H3" s="27"/>
      <c r="I3" s="27"/>
      <c r="J3" s="27"/>
      <c r="K3" s="48"/>
    </row>
    <row r="4" spans="1:11" ht="14.25">
      <c r="A4" s="26"/>
      <c r="B4" s="27"/>
      <c r="C4" s="27"/>
      <c r="D4" s="27"/>
      <c r="E4" s="27"/>
      <c r="F4" s="27"/>
      <c r="G4" s="27"/>
      <c r="H4" s="27"/>
      <c r="I4" s="27"/>
      <c r="J4" s="27"/>
      <c r="K4" s="48"/>
    </row>
    <row r="5" spans="1:11" ht="14.25">
      <c r="A5" s="26"/>
      <c r="B5" s="27" t="s">
        <v>51</v>
      </c>
      <c r="C5" s="27"/>
      <c r="D5" s="27"/>
      <c r="E5" s="27"/>
      <c r="F5" s="27"/>
      <c r="G5" s="27"/>
      <c r="H5" s="27"/>
      <c r="I5" s="27"/>
      <c r="J5" s="27"/>
      <c r="K5" s="5"/>
    </row>
    <row r="6" spans="1:11" ht="14.25">
      <c r="A6" s="26"/>
      <c r="B6" s="27"/>
      <c r="C6" s="27" t="s">
        <v>48</v>
      </c>
      <c r="D6" s="27"/>
      <c r="E6" s="27"/>
      <c r="F6" s="27"/>
      <c r="G6" s="27"/>
      <c r="H6" s="27"/>
      <c r="I6" s="27"/>
      <c r="J6" s="27"/>
      <c r="K6" s="5"/>
    </row>
    <row r="7" spans="1:11" ht="14.25">
      <c r="A7" s="26"/>
      <c r="B7" s="27"/>
      <c r="C7" s="27" t="s">
        <v>49</v>
      </c>
      <c r="D7" s="27"/>
      <c r="E7" s="27"/>
      <c r="F7" s="27"/>
      <c r="G7" s="27"/>
      <c r="H7" s="27"/>
      <c r="I7" s="27"/>
      <c r="J7" s="27"/>
      <c r="K7" s="5"/>
    </row>
    <row r="8" spans="1:11" ht="14.25">
      <c r="A8" s="26"/>
      <c r="B8" s="27"/>
      <c r="C8" s="27"/>
      <c r="D8" s="27"/>
      <c r="E8" s="27"/>
      <c r="F8" s="27"/>
      <c r="G8" s="27"/>
      <c r="H8" s="27"/>
      <c r="I8" s="27"/>
      <c r="J8" s="27"/>
      <c r="K8" s="5"/>
    </row>
    <row r="9" spans="1:11" ht="14.25">
      <c r="A9" s="26"/>
      <c r="B9" s="27" t="s">
        <v>52</v>
      </c>
      <c r="C9" s="27"/>
      <c r="D9" s="27"/>
      <c r="E9" s="27"/>
      <c r="F9" s="27"/>
      <c r="G9" s="27"/>
      <c r="H9" s="27"/>
      <c r="I9" s="27"/>
      <c r="J9" s="27"/>
      <c r="K9" s="5"/>
    </row>
    <row r="10" spans="1:11" ht="14.25">
      <c r="A10" s="26"/>
      <c r="B10" s="27"/>
      <c r="C10" s="51" t="s">
        <v>54</v>
      </c>
      <c r="D10" s="27"/>
      <c r="E10" s="27"/>
      <c r="F10" s="27"/>
      <c r="G10" s="27"/>
      <c r="H10" s="27"/>
      <c r="I10" s="27"/>
      <c r="J10" s="27"/>
      <c r="K10" s="5"/>
    </row>
    <row r="11" spans="1:11" ht="28.5" customHeight="1">
      <c r="A11" s="26"/>
      <c r="B11" s="27"/>
      <c r="C11" s="37" t="s">
        <v>159</v>
      </c>
      <c r="D11" s="29"/>
      <c r="E11" s="29"/>
      <c r="F11" s="29"/>
      <c r="G11" s="29"/>
      <c r="H11" s="29"/>
      <c r="I11" s="27"/>
      <c r="J11" s="27"/>
      <c r="K11" s="5"/>
    </row>
    <row r="12" spans="1:11" ht="28.5" customHeight="1">
      <c r="A12" s="26"/>
      <c r="B12" s="52" t="s">
        <v>55</v>
      </c>
      <c r="C12" s="51" t="s">
        <v>54</v>
      </c>
      <c r="D12" s="29"/>
      <c r="E12" s="29"/>
      <c r="F12" s="29"/>
      <c r="G12" s="29"/>
      <c r="H12" s="29"/>
      <c r="I12" s="27"/>
      <c r="J12" s="27"/>
      <c r="K12" s="5"/>
    </row>
    <row r="13" spans="1:11" ht="15" customHeight="1">
      <c r="A13" s="26"/>
      <c r="B13" s="27"/>
      <c r="C13" s="51"/>
      <c r="D13" s="29"/>
      <c r="E13" s="29"/>
      <c r="F13" s="29"/>
      <c r="G13" s="29"/>
      <c r="H13" s="29"/>
      <c r="I13" s="27"/>
      <c r="J13" s="27"/>
      <c r="K13" s="5"/>
    </row>
    <row r="14" spans="1:11" ht="16.5" customHeight="1">
      <c r="A14" s="26"/>
      <c r="B14" s="27" t="s">
        <v>56</v>
      </c>
      <c r="C14" s="51"/>
      <c r="D14" s="29"/>
      <c r="E14" s="29"/>
      <c r="F14" s="29"/>
      <c r="G14" s="29"/>
      <c r="H14" s="29"/>
      <c r="I14" s="27"/>
      <c r="J14" s="27"/>
      <c r="K14" s="5"/>
    </row>
    <row r="15" spans="1:11" ht="122.25" customHeight="1">
      <c r="A15" s="26"/>
      <c r="B15" s="27"/>
      <c r="C15" s="179" t="s">
        <v>629</v>
      </c>
      <c r="D15" s="29"/>
      <c r="E15" s="29"/>
      <c r="F15" s="29"/>
      <c r="G15" s="29"/>
      <c r="H15" s="29"/>
      <c r="I15" s="27"/>
      <c r="J15" s="27"/>
      <c r="K15" s="5"/>
    </row>
    <row r="16" spans="1:11" ht="15.75" customHeight="1">
      <c r="A16" s="26"/>
      <c r="B16" s="27"/>
      <c r="C16" s="51"/>
      <c r="D16" s="29"/>
      <c r="E16" s="29"/>
      <c r="F16" s="29"/>
      <c r="G16" s="29"/>
      <c r="H16" s="29"/>
      <c r="I16" s="27"/>
      <c r="J16" s="27"/>
      <c r="K16" s="5"/>
    </row>
    <row r="17" spans="1:11" ht="18" customHeight="1">
      <c r="A17" s="26"/>
      <c r="B17" s="27" t="s">
        <v>53</v>
      </c>
      <c r="C17" s="51"/>
      <c r="D17" s="29"/>
      <c r="E17" s="29"/>
      <c r="F17" s="29"/>
      <c r="G17" s="29"/>
      <c r="H17" s="29"/>
      <c r="I17" s="27"/>
      <c r="J17" s="27"/>
      <c r="K17" s="5"/>
    </row>
    <row r="18" spans="1:11" ht="66" customHeight="1">
      <c r="A18" s="26"/>
      <c r="B18" s="27"/>
      <c r="C18" s="206" t="s">
        <v>630</v>
      </c>
      <c r="D18" s="29"/>
      <c r="E18" s="29"/>
      <c r="F18" s="29"/>
      <c r="G18" s="29"/>
      <c r="H18" s="29"/>
      <c r="I18" s="27"/>
      <c r="J18" s="27"/>
      <c r="K18" s="5"/>
    </row>
    <row r="19" spans="1:11" ht="18" customHeight="1">
      <c r="A19" s="26"/>
      <c r="B19" s="27"/>
      <c r="C19" s="37"/>
      <c r="D19" s="29"/>
      <c r="E19" s="29"/>
      <c r="F19" s="29"/>
      <c r="G19" s="29"/>
      <c r="H19" s="29"/>
      <c r="I19" s="27"/>
      <c r="J19" s="27"/>
      <c r="K19" s="5"/>
    </row>
    <row r="20" spans="1:11" ht="18" customHeight="1">
      <c r="A20" s="26"/>
      <c r="B20" s="27" t="s">
        <v>242</v>
      </c>
      <c r="C20" s="37"/>
      <c r="D20" s="29"/>
      <c r="E20" s="29"/>
      <c r="F20" s="29"/>
      <c r="G20" s="29"/>
      <c r="H20" s="29"/>
      <c r="I20" s="27"/>
      <c r="J20" s="27"/>
      <c r="K20" s="5"/>
    </row>
    <row r="21" spans="1:11" ht="18" customHeight="1">
      <c r="A21" s="26"/>
      <c r="B21" s="27"/>
      <c r="C21" s="206" t="s">
        <v>249</v>
      </c>
      <c r="D21" s="29"/>
      <c r="E21" s="29"/>
      <c r="F21" s="29"/>
      <c r="G21" s="29"/>
      <c r="H21" s="29"/>
      <c r="I21" s="27"/>
      <c r="J21" s="27"/>
      <c r="K21" s="5"/>
    </row>
    <row r="22" spans="1:11" ht="18" customHeight="1">
      <c r="A22" s="26"/>
      <c r="B22" s="27"/>
      <c r="C22" s="37"/>
      <c r="D22" s="29"/>
      <c r="E22" s="29"/>
      <c r="F22" s="29"/>
      <c r="G22" s="29"/>
      <c r="H22" s="29"/>
      <c r="I22" s="27"/>
      <c r="J22" s="27"/>
      <c r="K22" s="5"/>
    </row>
    <row r="23" spans="1:11" ht="18" customHeight="1">
      <c r="A23" s="26"/>
      <c r="B23" s="27" t="s">
        <v>243</v>
      </c>
      <c r="C23" s="37"/>
      <c r="D23" s="29"/>
      <c r="E23" s="29"/>
      <c r="F23" s="29"/>
      <c r="G23" s="29"/>
      <c r="H23" s="29"/>
      <c r="I23" s="27"/>
      <c r="J23" s="27"/>
      <c r="K23" s="5"/>
    </row>
    <row r="24" spans="1:11" ht="18" customHeight="1">
      <c r="A24" s="26"/>
      <c r="B24" s="27"/>
      <c r="C24" s="37" t="s">
        <v>248</v>
      </c>
      <c r="D24" s="29"/>
      <c r="E24" s="29"/>
      <c r="F24" s="29"/>
      <c r="G24" s="29"/>
      <c r="H24" s="29"/>
      <c r="I24" s="27"/>
      <c r="J24" s="27"/>
      <c r="K24" s="5"/>
    </row>
    <row r="25" spans="1:11" ht="18" customHeight="1">
      <c r="A25" s="26"/>
      <c r="B25" s="27"/>
      <c r="C25" s="37"/>
      <c r="D25" s="29"/>
      <c r="E25" s="29"/>
      <c r="F25" s="29"/>
      <c r="G25" s="29"/>
      <c r="H25" s="29"/>
      <c r="I25" s="27"/>
      <c r="J25" s="27"/>
      <c r="K25" s="5"/>
    </row>
    <row r="26" spans="1:11" ht="18" customHeight="1">
      <c r="A26" s="26"/>
      <c r="B26" s="27" t="s">
        <v>244</v>
      </c>
      <c r="C26" s="37"/>
      <c r="D26" s="29"/>
      <c r="E26" s="29"/>
      <c r="F26" s="29"/>
      <c r="G26" s="29"/>
      <c r="H26" s="29"/>
      <c r="I26" s="27"/>
      <c r="J26" s="27"/>
      <c r="K26" s="5"/>
    </row>
    <row r="27" spans="1:11" ht="18" customHeight="1">
      <c r="A27" s="26"/>
      <c r="B27" s="27"/>
      <c r="C27" s="37" t="s">
        <v>247</v>
      </c>
      <c r="D27" s="29"/>
      <c r="E27" s="29"/>
      <c r="F27" s="29"/>
      <c r="G27" s="29"/>
      <c r="H27" s="29"/>
      <c r="I27" s="27"/>
      <c r="J27" s="27"/>
      <c r="K27" s="5"/>
    </row>
    <row r="28" spans="1:11" ht="18" customHeight="1">
      <c r="A28" s="26"/>
      <c r="B28" s="27"/>
      <c r="C28" s="37"/>
      <c r="D28" s="29"/>
      <c r="E28" s="29"/>
      <c r="F28" s="29"/>
      <c r="G28" s="29"/>
      <c r="H28" s="29"/>
      <c r="I28" s="27"/>
      <c r="J28" s="27"/>
      <c r="K28" s="5"/>
    </row>
    <row r="29" spans="1:11" ht="18" customHeight="1">
      <c r="A29" s="26"/>
      <c r="B29" s="27" t="s">
        <v>245</v>
      </c>
      <c r="C29" s="37"/>
      <c r="D29" s="29"/>
      <c r="E29" s="29"/>
      <c r="F29" s="29"/>
      <c r="G29" s="29"/>
      <c r="H29" s="29"/>
      <c r="I29" s="27"/>
      <c r="J29" s="27"/>
      <c r="K29" s="5"/>
    </row>
    <row r="30" spans="1:11" ht="18" customHeight="1">
      <c r="A30" s="26"/>
      <c r="B30" s="27"/>
      <c r="C30" s="37" t="s">
        <v>246</v>
      </c>
      <c r="D30" s="29"/>
      <c r="E30" s="29"/>
      <c r="F30" s="29"/>
      <c r="G30" s="29"/>
      <c r="H30" s="29"/>
      <c r="I30" s="27"/>
      <c r="J30" s="27"/>
      <c r="K30" s="5"/>
    </row>
    <row r="31" spans="1:11" ht="16.5" customHeight="1">
      <c r="A31" s="26"/>
      <c r="B31" s="16"/>
      <c r="C31" s="37"/>
      <c r="D31" s="29"/>
      <c r="E31" s="29"/>
      <c r="F31" s="29"/>
      <c r="G31" s="29"/>
      <c r="H31" s="29"/>
      <c r="I31" s="27"/>
      <c r="J31" s="27"/>
      <c r="K31" s="5"/>
    </row>
    <row r="32" spans="1:11" ht="16.5" customHeight="1">
      <c r="A32" s="26"/>
      <c r="B32" s="16"/>
      <c r="C32" s="37"/>
      <c r="D32" s="29"/>
      <c r="E32" s="29"/>
      <c r="F32" s="29"/>
      <c r="G32" s="29"/>
      <c r="H32" s="29"/>
      <c r="I32" s="27"/>
      <c r="J32" s="27"/>
      <c r="K32" s="5"/>
    </row>
    <row r="33" spans="1:11" ht="14.25" customHeight="1">
      <c r="A33" s="26"/>
      <c r="B33" s="27"/>
      <c r="C33" s="37"/>
      <c r="D33" s="29"/>
      <c r="E33" s="29"/>
      <c r="F33" s="29"/>
      <c r="G33" s="29"/>
      <c r="H33" s="29"/>
      <c r="I33" s="27"/>
      <c r="J33" s="27"/>
      <c r="K33" s="5"/>
    </row>
    <row r="34" spans="1:11" ht="14.25" customHeight="1">
      <c r="A34" s="26"/>
      <c r="B34" s="27" t="s">
        <v>160</v>
      </c>
      <c r="C34" s="37"/>
      <c r="D34" s="29"/>
      <c r="E34" s="29"/>
      <c r="F34" s="29"/>
      <c r="G34" s="29"/>
      <c r="H34" s="29"/>
      <c r="I34" s="27"/>
      <c r="J34" s="27"/>
      <c r="K34" s="5"/>
    </row>
    <row r="35" spans="1:11" ht="14.25" customHeight="1">
      <c r="A35" s="26"/>
      <c r="B35" s="27"/>
      <c r="C35" s="16" t="s">
        <v>236</v>
      </c>
      <c r="D35" s="29"/>
      <c r="E35" s="29"/>
      <c r="F35" s="29"/>
      <c r="G35" s="29"/>
      <c r="H35" s="29"/>
      <c r="I35" s="27"/>
      <c r="J35" s="27"/>
      <c r="K35" s="5"/>
    </row>
    <row r="36" spans="1:11" ht="14.25" customHeight="1">
      <c r="A36" s="26"/>
      <c r="B36" s="27"/>
      <c r="C36" s="27" t="s">
        <v>237</v>
      </c>
      <c r="D36" s="29"/>
      <c r="E36" s="29"/>
      <c r="F36" s="29"/>
      <c r="G36" s="29"/>
      <c r="H36" s="29"/>
      <c r="I36" s="27"/>
      <c r="J36" s="27"/>
      <c r="K36" s="5"/>
    </row>
    <row r="37" spans="1:11" ht="14.25" customHeight="1">
      <c r="A37" s="26"/>
      <c r="B37" s="27"/>
      <c r="C37" s="16"/>
      <c r="D37" s="29"/>
      <c r="E37" s="29"/>
      <c r="F37" s="29"/>
      <c r="G37" s="29"/>
      <c r="H37" s="29"/>
      <c r="I37" s="27"/>
      <c r="J37" s="27"/>
      <c r="K37" s="5"/>
    </row>
    <row r="38" spans="1:11" ht="39.75" customHeight="1">
      <c r="A38" s="26"/>
      <c r="B38" s="27" t="s">
        <v>60</v>
      </c>
      <c r="C38" s="51"/>
      <c r="D38" s="29"/>
      <c r="E38" s="29"/>
      <c r="F38" s="29"/>
      <c r="G38" s="29"/>
      <c r="H38" s="29"/>
      <c r="I38" s="27"/>
      <c r="J38" s="27"/>
      <c r="K38" s="5"/>
    </row>
    <row r="39" spans="1:11" ht="19.5" customHeight="1">
      <c r="A39" s="26"/>
      <c r="B39" s="27"/>
      <c r="C39" s="27" t="s">
        <v>58</v>
      </c>
      <c r="D39" s="29"/>
      <c r="E39" s="29"/>
      <c r="F39" s="29"/>
      <c r="G39" s="29"/>
      <c r="H39" s="29"/>
      <c r="I39" s="27"/>
      <c r="J39" s="27"/>
      <c r="K39" s="5"/>
    </row>
    <row r="40" spans="1:11" ht="18.75" customHeight="1">
      <c r="A40" s="26"/>
      <c r="B40" s="27"/>
      <c r="C40" s="27" t="s">
        <v>59</v>
      </c>
      <c r="D40" s="29"/>
      <c r="E40" s="29"/>
      <c r="F40" s="29"/>
      <c r="G40" s="29"/>
      <c r="H40" s="29"/>
      <c r="I40" s="27"/>
      <c r="J40" s="27"/>
      <c r="K40" s="5"/>
    </row>
    <row r="41" spans="1:11" ht="15.75" customHeight="1">
      <c r="A41" s="26"/>
      <c r="B41" s="27"/>
      <c r="C41" s="51"/>
      <c r="D41" s="29"/>
      <c r="E41" s="29"/>
      <c r="F41" s="29"/>
      <c r="G41" s="29"/>
      <c r="H41" s="29"/>
      <c r="I41" s="27"/>
      <c r="J41" s="27"/>
      <c r="K41" s="5"/>
    </row>
    <row r="42" spans="1:11" ht="14.25">
      <c r="A42" s="26"/>
      <c r="B42" s="27" t="s">
        <v>50</v>
      </c>
      <c r="C42" s="27"/>
      <c r="D42" s="27"/>
      <c r="E42" s="27"/>
      <c r="F42" s="27"/>
      <c r="G42" s="27"/>
      <c r="H42" s="27"/>
      <c r="I42" s="27"/>
      <c r="J42" s="27"/>
      <c r="K42" s="5"/>
    </row>
    <row r="43" spans="1:11" ht="14.25">
      <c r="A43" s="26"/>
      <c r="B43" s="27"/>
      <c r="C43" s="29" t="s">
        <v>231</v>
      </c>
      <c r="D43" s="29"/>
      <c r="E43" s="29"/>
      <c r="F43" s="29"/>
      <c r="G43" s="29"/>
      <c r="H43" s="29"/>
      <c r="I43" s="29"/>
      <c r="J43" s="27"/>
      <c r="K43" s="5"/>
    </row>
    <row r="44" spans="1:11" ht="14.25">
      <c r="A44" s="26"/>
      <c r="B44" s="27"/>
      <c r="C44" s="29" t="s">
        <v>232</v>
      </c>
      <c r="D44" s="29"/>
      <c r="E44" s="29"/>
      <c r="F44" s="29"/>
      <c r="G44" s="29"/>
      <c r="H44" s="29"/>
      <c r="I44" s="29"/>
      <c r="J44" s="27"/>
      <c r="K44" s="5"/>
    </row>
    <row r="45" spans="1:11" ht="14.25">
      <c r="A45" s="26"/>
      <c r="B45" s="27"/>
      <c r="C45" s="29"/>
      <c r="D45" s="29"/>
      <c r="E45" s="29"/>
      <c r="F45" s="29"/>
      <c r="G45" s="29"/>
      <c r="H45" s="29"/>
      <c r="I45" s="29"/>
      <c r="J45" s="27"/>
      <c r="K45" s="5"/>
    </row>
    <row r="46" spans="1:11" ht="14.25">
      <c r="A46" s="26"/>
      <c r="B46" s="27" t="s">
        <v>111</v>
      </c>
      <c r="C46" s="29"/>
      <c r="D46" s="29"/>
      <c r="E46" s="29"/>
      <c r="F46" s="29"/>
      <c r="G46" s="29"/>
      <c r="H46" s="29"/>
      <c r="I46" s="29"/>
      <c r="J46" s="27"/>
      <c r="K46" s="5"/>
    </row>
    <row r="47" spans="1:11" ht="14.25">
      <c r="A47" s="26"/>
      <c r="B47" s="27"/>
      <c r="C47" s="29"/>
      <c r="D47" s="29"/>
      <c r="E47" s="29"/>
      <c r="F47" s="29"/>
      <c r="G47" s="29"/>
      <c r="H47" s="29"/>
      <c r="I47" s="29"/>
      <c r="J47" s="27"/>
      <c r="K47" s="5"/>
    </row>
    <row r="48" spans="1:11" ht="14.25">
      <c r="A48" s="26"/>
      <c r="B48" s="27"/>
      <c r="C48" s="29" t="s">
        <v>122</v>
      </c>
      <c r="D48" s="29"/>
      <c r="E48" s="29"/>
      <c r="F48" s="29"/>
      <c r="G48" s="29"/>
      <c r="H48" s="29"/>
      <c r="I48" s="29"/>
      <c r="J48" s="27"/>
      <c r="K48" s="5"/>
    </row>
    <row r="49" spans="1:11" ht="14.25">
      <c r="A49" s="26"/>
      <c r="B49" s="27"/>
      <c r="C49" s="29" t="s">
        <v>112</v>
      </c>
      <c r="D49" s="29"/>
      <c r="E49" s="29"/>
      <c r="F49" s="29"/>
      <c r="G49" s="29"/>
      <c r="H49" s="29"/>
      <c r="I49" s="29"/>
      <c r="J49" s="27"/>
      <c r="K49" s="5"/>
    </row>
    <row r="50" spans="1:11" ht="14.25">
      <c r="A50" s="26"/>
      <c r="B50" s="27"/>
      <c r="C50" s="27" t="s">
        <v>113</v>
      </c>
      <c r="D50" s="27"/>
      <c r="E50" s="27"/>
      <c r="F50" s="27"/>
      <c r="G50" s="27"/>
      <c r="H50" s="27"/>
      <c r="I50" s="27"/>
      <c r="J50" s="27"/>
      <c r="K50" s="5"/>
    </row>
    <row r="51" spans="1:11" ht="14.25">
      <c r="A51" s="26"/>
      <c r="B51" s="27"/>
      <c r="C51" s="27"/>
      <c r="D51" s="27"/>
      <c r="E51" s="27"/>
      <c r="F51" s="27"/>
      <c r="G51" s="27"/>
      <c r="H51" s="27"/>
      <c r="I51" s="27"/>
      <c r="J51" s="27"/>
      <c r="K51" s="5"/>
    </row>
    <row r="52" spans="1:11" ht="14.25">
      <c r="A52" s="26"/>
      <c r="B52" s="27" t="s">
        <v>173</v>
      </c>
      <c r="C52" s="27"/>
      <c r="D52" s="27"/>
      <c r="E52" s="27"/>
      <c r="F52" s="27"/>
      <c r="G52" s="27"/>
      <c r="H52" s="27"/>
      <c r="I52" s="27"/>
      <c r="J52" s="27"/>
      <c r="K52" s="5"/>
    </row>
    <row r="53" spans="1:11" ht="14.25">
      <c r="A53" s="26"/>
      <c r="B53" s="27"/>
      <c r="C53" s="27" t="s">
        <v>174</v>
      </c>
      <c r="D53" s="27"/>
      <c r="E53" s="27"/>
      <c r="F53" s="27"/>
      <c r="G53" s="27"/>
      <c r="H53" s="27"/>
      <c r="I53" s="27"/>
      <c r="J53" s="27"/>
      <c r="K53" s="5"/>
    </row>
    <row r="54" spans="1:11" ht="15">
      <c r="A54" s="26"/>
      <c r="B54" s="27"/>
      <c r="C54" s="16" t="s">
        <v>636</v>
      </c>
      <c r="D54" s="27"/>
      <c r="E54" s="27"/>
      <c r="F54" s="27"/>
      <c r="G54" s="27"/>
      <c r="H54" s="27"/>
      <c r="I54" s="27"/>
      <c r="J54" s="27"/>
      <c r="K54" s="5"/>
    </row>
    <row r="55" spans="1:11" ht="14.25">
      <c r="A55" s="26"/>
      <c r="B55" s="27"/>
      <c r="C55" s="27"/>
      <c r="D55" s="27"/>
      <c r="E55" s="27"/>
      <c r="F55" s="27"/>
      <c r="G55" s="27"/>
      <c r="H55" s="27"/>
      <c r="I55" s="27"/>
      <c r="J55" s="27"/>
      <c r="K55" s="5"/>
    </row>
    <row r="56" spans="1:11" ht="14.25">
      <c r="A56" s="26"/>
      <c r="B56" s="16" t="s">
        <v>618</v>
      </c>
      <c r="C56" s="27"/>
      <c r="D56" s="27"/>
      <c r="E56" s="27"/>
      <c r="F56" s="27"/>
      <c r="G56" s="27"/>
      <c r="H56" s="27"/>
      <c r="I56" s="27"/>
      <c r="J56" s="27"/>
      <c r="K56" s="5"/>
    </row>
    <row r="57" spans="1:11" ht="14.25">
      <c r="A57" s="26"/>
      <c r="B57" s="16"/>
      <c r="C57" s="27">
        <f>+IF(Apply=1,(IF(Permission3="I give permission for my institute's information to be shared in the Annual Report.",1,2)),(IF(Permission1="I give permission for my religious institute's name to be shared in the Annual Report.",1,2)))</f>
        <v>1</v>
      </c>
      <c r="D57" s="27"/>
      <c r="E57" s="27"/>
      <c r="F57" s="27"/>
      <c r="G57" s="27"/>
      <c r="H57" s="27"/>
      <c r="I57" s="27"/>
      <c r="J57" s="27"/>
      <c r="K57" s="5"/>
    </row>
    <row r="58" spans="1:11" ht="14.25">
      <c r="A58" s="26"/>
      <c r="B58" s="16" t="s">
        <v>619</v>
      </c>
      <c r="C58" s="27"/>
      <c r="D58" s="27"/>
      <c r="E58" s="27"/>
      <c r="F58" s="27"/>
      <c r="G58" s="27"/>
      <c r="H58" s="27"/>
      <c r="I58" s="27"/>
      <c r="J58" s="27"/>
      <c r="K58" s="5"/>
    </row>
    <row r="59" spans="1:11" ht="14.25">
      <c r="A59" s="26"/>
      <c r="B59" s="27"/>
      <c r="C59" s="27">
        <f>+IF(Apply=1,(IF(Permission2="I give permission for my institute's information to be shared with the (Arch)Diocese and (Arch)Bishop.",1,2)),"")</f>
        <v>1</v>
      </c>
      <c r="D59" s="27"/>
      <c r="E59" s="27"/>
      <c r="F59" s="27"/>
      <c r="G59" s="27"/>
      <c r="H59" s="27"/>
      <c r="I59" s="27"/>
      <c r="J59" s="27"/>
      <c r="K59" s="5"/>
    </row>
    <row r="60" spans="1:11" ht="14.25">
      <c r="A60" s="26"/>
      <c r="B60" s="27"/>
      <c r="C60" s="27"/>
      <c r="D60" s="27"/>
      <c r="E60" s="27"/>
      <c r="F60" s="27"/>
      <c r="G60" s="27"/>
      <c r="H60" s="27"/>
      <c r="I60" s="27"/>
      <c r="J60" s="27"/>
      <c r="K60" s="5"/>
    </row>
    <row r="61" spans="1:11" ht="14.25">
      <c r="A61" s="26"/>
      <c r="B61" s="27"/>
      <c r="C61" s="27"/>
      <c r="D61" s="27"/>
      <c r="E61" s="27"/>
      <c r="F61" s="27"/>
      <c r="G61" s="27"/>
      <c r="H61" s="27"/>
      <c r="I61" s="27"/>
      <c r="J61" s="27"/>
      <c r="K61" s="5"/>
    </row>
    <row r="62" spans="1:11" ht="14.25">
      <c r="A62" s="26"/>
      <c r="B62" s="27"/>
      <c r="C62" s="27"/>
      <c r="D62" s="27"/>
      <c r="E62" s="27"/>
      <c r="F62" s="27"/>
      <c r="G62" s="27"/>
      <c r="H62" s="27"/>
      <c r="I62" s="27"/>
      <c r="J62" s="27"/>
      <c r="K62" s="5"/>
    </row>
    <row r="63" spans="1:11" ht="14.25">
      <c r="A63" s="26"/>
      <c r="B63" s="27"/>
      <c r="C63" s="16" t="s">
        <v>624</v>
      </c>
      <c r="D63" s="27"/>
      <c r="E63" s="27"/>
      <c r="F63" s="27"/>
      <c r="G63" s="27"/>
      <c r="H63" s="27"/>
      <c r="I63" s="27"/>
      <c r="J63" s="27"/>
      <c r="K63" s="5"/>
    </row>
    <row r="64" spans="1:11" ht="14.25">
      <c r="A64" s="26"/>
      <c r="B64" s="27"/>
      <c r="C64" s="27">
        <f>TotalMembersCount</f>
        <v>0</v>
      </c>
      <c r="D64" s="181" t="b">
        <f>ISEVEN(C64)</f>
        <v>1</v>
      </c>
      <c r="E64" s="181"/>
      <c r="F64" s="181"/>
      <c r="G64" s="181"/>
      <c r="H64" s="181"/>
      <c r="I64" s="27"/>
      <c r="J64" s="27"/>
      <c r="K64" s="5"/>
    </row>
    <row r="65" spans="1:11" ht="14.25">
      <c r="A65" s="26"/>
      <c r="B65" s="27" t="s">
        <v>107</v>
      </c>
      <c r="C65" s="27"/>
      <c r="D65" s="27"/>
      <c r="E65" s="27"/>
      <c r="F65" s="27"/>
      <c r="G65" s="27"/>
      <c r="H65" s="27"/>
      <c r="I65" s="27"/>
      <c r="J65" s="27"/>
      <c r="K65" s="5"/>
    </row>
    <row r="66" spans="1:11" ht="14.25">
      <c r="A66" s="26"/>
      <c r="B66" s="27"/>
      <c r="C66" s="27" t="s">
        <v>109</v>
      </c>
      <c r="D66" s="27"/>
      <c r="E66" s="27"/>
      <c r="F66" s="27">
        <f>+TotalMembersCount/2</f>
        <v>0</v>
      </c>
      <c r="G66" s="16">
        <f>(+TotalMembersCount/2)+1</f>
        <v>1</v>
      </c>
      <c r="H66" s="27"/>
      <c r="I66" s="27"/>
      <c r="J66" s="27"/>
      <c r="K66" s="5"/>
    </row>
    <row r="67" spans="1:11" ht="14.25">
      <c r="A67" s="26"/>
      <c r="B67" s="27"/>
      <c r="C67" s="27"/>
      <c r="D67" s="27"/>
      <c r="E67" s="27"/>
      <c r="F67" s="27"/>
      <c r="G67" s="27"/>
      <c r="H67" s="27"/>
      <c r="I67" s="27"/>
      <c r="J67" s="27"/>
      <c r="K67" s="5"/>
    </row>
    <row r="68" spans="1:11" ht="14.25">
      <c r="A68" s="26"/>
      <c r="B68" s="27"/>
      <c r="C68" s="40">
        <v>25</v>
      </c>
      <c r="D68" s="47">
        <f>+'Assistance Use &amp; Census'!D15</f>
        <v>0</v>
      </c>
      <c r="E68" s="29"/>
      <c r="F68" s="29">
        <f>+IF($F$66&lt;&gt;0,IF(D68&lt;$F$66,"Not Median",C68),0)</f>
        <v>0</v>
      </c>
      <c r="G68" s="181">
        <f>+IF($G$66&lt;&gt;1,IF(D68&lt;$G$66,"Not Median",C68),0)</f>
        <v>0</v>
      </c>
      <c r="H68" s="29"/>
      <c r="I68" s="27"/>
      <c r="J68" s="27"/>
      <c r="K68" s="5"/>
    </row>
    <row r="69" spans="1:11" ht="14.25">
      <c r="A69" s="26"/>
      <c r="B69" s="27"/>
      <c r="C69" s="40">
        <v>26</v>
      </c>
      <c r="D69" s="47">
        <f>+'Assistance Use &amp; Census'!D16+D68</f>
        <v>0</v>
      </c>
      <c r="E69" s="30"/>
      <c r="F69" s="29">
        <f aca="true" t="shared" si="0" ref="F69:F132">+IF($F$66&lt;&gt;0,IF(D69&lt;$F$66,"Not Median",C69),0)</f>
        <v>0</v>
      </c>
      <c r="G69" s="181">
        <f aca="true" t="shared" si="1" ref="G69:G132">+IF($G$66&lt;&gt;1,IF(D69&lt;$G$66,"Not Median",C69),0)</f>
        <v>0</v>
      </c>
      <c r="H69" s="30"/>
      <c r="I69" s="27"/>
      <c r="J69" s="27"/>
      <c r="K69" s="5"/>
    </row>
    <row r="70" spans="1:11" ht="14.25">
      <c r="A70" s="26"/>
      <c r="B70" s="27"/>
      <c r="C70" s="27">
        <v>27</v>
      </c>
      <c r="D70" s="47">
        <f>+'Assistance Use &amp; Census'!D17+D69</f>
        <v>0</v>
      </c>
      <c r="E70" s="27"/>
      <c r="F70" s="29">
        <f t="shared" si="0"/>
        <v>0</v>
      </c>
      <c r="G70" s="181">
        <f t="shared" si="1"/>
        <v>0</v>
      </c>
      <c r="H70" s="27"/>
      <c r="I70" s="27"/>
      <c r="J70" s="27"/>
      <c r="K70" s="5"/>
    </row>
    <row r="71" spans="1:11" ht="14.25">
      <c r="A71" s="26"/>
      <c r="B71" s="27"/>
      <c r="C71" s="27">
        <v>28</v>
      </c>
      <c r="D71" s="47">
        <f>+'Assistance Use &amp; Census'!D18+D70</f>
        <v>0</v>
      </c>
      <c r="E71" s="27"/>
      <c r="F71" s="29">
        <f t="shared" si="0"/>
        <v>0</v>
      </c>
      <c r="G71" s="181">
        <f t="shared" si="1"/>
        <v>0</v>
      </c>
      <c r="H71" s="27"/>
      <c r="I71" s="27"/>
      <c r="J71" s="27"/>
      <c r="K71" s="5"/>
    </row>
    <row r="72" spans="1:11" ht="14.25">
      <c r="A72" s="26"/>
      <c r="B72" s="27"/>
      <c r="C72" s="27">
        <v>29</v>
      </c>
      <c r="D72" s="47">
        <f>+'Assistance Use &amp; Census'!D19+D71</f>
        <v>0</v>
      </c>
      <c r="E72" s="27"/>
      <c r="F72" s="29">
        <f t="shared" si="0"/>
        <v>0</v>
      </c>
      <c r="G72" s="181">
        <f t="shared" si="1"/>
        <v>0</v>
      </c>
      <c r="H72" s="27"/>
      <c r="I72" s="27"/>
      <c r="J72" s="27"/>
      <c r="K72" s="5"/>
    </row>
    <row r="73" spans="1:11" ht="14.25">
      <c r="A73" s="26"/>
      <c r="B73" s="27"/>
      <c r="C73" s="27">
        <v>30</v>
      </c>
      <c r="D73" s="47">
        <f>+'Assistance Use &amp; Census'!D20+D72</f>
        <v>0</v>
      </c>
      <c r="E73" s="27"/>
      <c r="F73" s="29">
        <f t="shared" si="0"/>
        <v>0</v>
      </c>
      <c r="G73" s="181">
        <f t="shared" si="1"/>
        <v>0</v>
      </c>
      <c r="H73" s="27"/>
      <c r="I73" s="27"/>
      <c r="J73" s="27"/>
      <c r="K73" s="5"/>
    </row>
    <row r="74" spans="1:11" ht="14.25">
      <c r="A74" s="26"/>
      <c r="B74" s="27"/>
      <c r="C74" s="27">
        <v>31</v>
      </c>
      <c r="D74" s="47">
        <f>+'Assistance Use &amp; Census'!D21+D73</f>
        <v>0</v>
      </c>
      <c r="E74" s="27"/>
      <c r="F74" s="29">
        <f t="shared" si="0"/>
        <v>0</v>
      </c>
      <c r="G74" s="181">
        <f t="shared" si="1"/>
        <v>0</v>
      </c>
      <c r="H74" s="27"/>
      <c r="I74" s="27"/>
      <c r="J74" s="27"/>
      <c r="K74" s="5"/>
    </row>
    <row r="75" spans="1:11" ht="14.25">
      <c r="A75" s="26"/>
      <c r="B75" s="27"/>
      <c r="C75" s="27">
        <v>32</v>
      </c>
      <c r="D75" s="47">
        <f>+'Assistance Use &amp; Census'!D22+D74</f>
        <v>0</v>
      </c>
      <c r="E75" s="27"/>
      <c r="F75" s="29">
        <f t="shared" si="0"/>
        <v>0</v>
      </c>
      <c r="G75" s="181">
        <f t="shared" si="1"/>
        <v>0</v>
      </c>
      <c r="H75" s="27"/>
      <c r="I75" s="27"/>
      <c r="J75" s="27"/>
      <c r="K75" s="5"/>
    </row>
    <row r="76" spans="1:11" ht="14.25">
      <c r="A76" s="26"/>
      <c r="B76" s="27"/>
      <c r="C76" s="27">
        <v>33</v>
      </c>
      <c r="D76" s="47">
        <f>+'Assistance Use &amp; Census'!D23+D75</f>
        <v>0</v>
      </c>
      <c r="E76" s="27"/>
      <c r="F76" s="29">
        <f t="shared" si="0"/>
        <v>0</v>
      </c>
      <c r="G76" s="181">
        <f t="shared" si="1"/>
        <v>0</v>
      </c>
      <c r="H76" s="27"/>
      <c r="I76" s="27"/>
      <c r="J76" s="27"/>
      <c r="K76" s="5"/>
    </row>
    <row r="77" spans="1:11" ht="14.25">
      <c r="A77" s="26"/>
      <c r="B77" s="27"/>
      <c r="C77" s="27">
        <v>34</v>
      </c>
      <c r="D77" s="47">
        <f>+'Assistance Use &amp; Census'!D24+D76</f>
        <v>0</v>
      </c>
      <c r="E77" s="27"/>
      <c r="F77" s="29">
        <f t="shared" si="0"/>
        <v>0</v>
      </c>
      <c r="G77" s="181">
        <f t="shared" si="1"/>
        <v>0</v>
      </c>
      <c r="H77" s="27"/>
      <c r="I77" s="27"/>
      <c r="J77" s="27"/>
      <c r="K77" s="5"/>
    </row>
    <row r="78" spans="1:11" ht="14.25">
      <c r="A78" s="26"/>
      <c r="B78" s="27"/>
      <c r="C78" s="27">
        <v>35</v>
      </c>
      <c r="D78" s="47">
        <f>+'Assistance Use &amp; Census'!D25+D77</f>
        <v>0</v>
      </c>
      <c r="E78" s="27"/>
      <c r="F78" s="29">
        <f t="shared" si="0"/>
        <v>0</v>
      </c>
      <c r="G78" s="181">
        <f t="shared" si="1"/>
        <v>0</v>
      </c>
      <c r="H78" s="27"/>
      <c r="I78" s="27"/>
      <c r="J78" s="27"/>
      <c r="K78" s="5"/>
    </row>
    <row r="79" spans="1:11" ht="14.25">
      <c r="A79" s="26"/>
      <c r="B79" s="27"/>
      <c r="C79" s="27">
        <v>36</v>
      </c>
      <c r="D79" s="47">
        <f>+'Assistance Use &amp; Census'!D26+D78</f>
        <v>0</v>
      </c>
      <c r="E79" s="27"/>
      <c r="F79" s="29">
        <f t="shared" si="0"/>
        <v>0</v>
      </c>
      <c r="G79" s="181">
        <f t="shared" si="1"/>
        <v>0</v>
      </c>
      <c r="H79" s="27"/>
      <c r="I79" s="27"/>
      <c r="J79" s="27"/>
      <c r="K79" s="5"/>
    </row>
    <row r="80" spans="1:11" ht="14.25">
      <c r="A80" s="26"/>
      <c r="B80" s="27"/>
      <c r="C80" s="27">
        <v>37</v>
      </c>
      <c r="D80" s="47">
        <f>+'Assistance Use &amp; Census'!D27+D79</f>
        <v>0</v>
      </c>
      <c r="E80" s="27"/>
      <c r="F80" s="29">
        <f t="shared" si="0"/>
        <v>0</v>
      </c>
      <c r="G80" s="181">
        <f t="shared" si="1"/>
        <v>0</v>
      </c>
      <c r="H80" s="27"/>
      <c r="I80" s="27"/>
      <c r="J80" s="27"/>
      <c r="K80" s="5"/>
    </row>
    <row r="81" spans="1:11" ht="14.25">
      <c r="A81" s="26"/>
      <c r="B81" s="27"/>
      <c r="C81" s="27">
        <v>38</v>
      </c>
      <c r="D81" s="47">
        <f>+'Assistance Use &amp; Census'!D28+D80</f>
        <v>0</v>
      </c>
      <c r="E81" s="27"/>
      <c r="F81" s="29">
        <f t="shared" si="0"/>
        <v>0</v>
      </c>
      <c r="G81" s="181">
        <f t="shared" si="1"/>
        <v>0</v>
      </c>
      <c r="H81" s="27"/>
      <c r="I81" s="27"/>
      <c r="J81" s="27"/>
      <c r="K81" s="5"/>
    </row>
    <row r="82" spans="1:11" ht="14.25">
      <c r="A82" s="26"/>
      <c r="B82" s="27"/>
      <c r="C82" s="27">
        <v>39</v>
      </c>
      <c r="D82" s="47">
        <f>+'Assistance Use &amp; Census'!D29+D81</f>
        <v>0</v>
      </c>
      <c r="E82" s="27"/>
      <c r="F82" s="29">
        <f t="shared" si="0"/>
        <v>0</v>
      </c>
      <c r="G82" s="181">
        <f t="shared" si="1"/>
        <v>0</v>
      </c>
      <c r="H82" s="27"/>
      <c r="I82" s="27"/>
      <c r="J82" s="27"/>
      <c r="K82" s="5"/>
    </row>
    <row r="83" spans="1:11" ht="14.25">
      <c r="A83" s="26"/>
      <c r="B83" s="27"/>
      <c r="C83" s="27">
        <v>40</v>
      </c>
      <c r="D83" s="47">
        <f>+'Assistance Use &amp; Census'!D30+D82</f>
        <v>0</v>
      </c>
      <c r="E83" s="27"/>
      <c r="F83" s="29">
        <f t="shared" si="0"/>
        <v>0</v>
      </c>
      <c r="G83" s="181">
        <f t="shared" si="1"/>
        <v>0</v>
      </c>
      <c r="H83" s="27"/>
      <c r="I83" s="27"/>
      <c r="J83" s="27"/>
      <c r="K83" s="5"/>
    </row>
    <row r="84" spans="1:11" ht="14.25">
      <c r="A84" s="26"/>
      <c r="B84" s="27"/>
      <c r="C84" s="27">
        <v>41</v>
      </c>
      <c r="D84" s="47">
        <f>+'Assistance Use &amp; Census'!D31+D83</f>
        <v>0</v>
      </c>
      <c r="E84" s="27"/>
      <c r="F84" s="29">
        <f t="shared" si="0"/>
        <v>0</v>
      </c>
      <c r="G84" s="181">
        <f t="shared" si="1"/>
        <v>0</v>
      </c>
      <c r="H84" s="27"/>
      <c r="I84" s="27"/>
      <c r="J84" s="27"/>
      <c r="K84" s="5"/>
    </row>
    <row r="85" spans="1:11" ht="14.25">
      <c r="A85" s="26"/>
      <c r="B85" s="27"/>
      <c r="C85" s="27">
        <v>42</v>
      </c>
      <c r="D85" s="47">
        <f>+'Assistance Use &amp; Census'!D32+D84</f>
        <v>0</v>
      </c>
      <c r="E85" s="27"/>
      <c r="F85" s="29">
        <f t="shared" si="0"/>
        <v>0</v>
      </c>
      <c r="G85" s="181">
        <f t="shared" si="1"/>
        <v>0</v>
      </c>
      <c r="H85" s="27"/>
      <c r="I85" s="27"/>
      <c r="J85" s="27"/>
      <c r="K85" s="5"/>
    </row>
    <row r="86" spans="1:11" ht="14.25">
      <c r="A86" s="26"/>
      <c r="B86" s="27"/>
      <c r="C86" s="27">
        <v>43</v>
      </c>
      <c r="D86" s="47">
        <f>+'Assistance Use &amp; Census'!D33+D85</f>
        <v>0</v>
      </c>
      <c r="E86" s="27"/>
      <c r="F86" s="29">
        <f t="shared" si="0"/>
        <v>0</v>
      </c>
      <c r="G86" s="181">
        <f t="shared" si="1"/>
        <v>0</v>
      </c>
      <c r="H86" s="27"/>
      <c r="I86" s="27"/>
      <c r="J86" s="27"/>
      <c r="K86" s="5"/>
    </row>
    <row r="87" spans="1:11" ht="14.25">
      <c r="A87" s="26"/>
      <c r="B87" s="27"/>
      <c r="C87" s="27">
        <v>44</v>
      </c>
      <c r="D87" s="47">
        <f>+'Assistance Use &amp; Census'!D34+D86</f>
        <v>0</v>
      </c>
      <c r="E87" s="27"/>
      <c r="F87" s="29">
        <f t="shared" si="0"/>
        <v>0</v>
      </c>
      <c r="G87" s="181">
        <f t="shared" si="1"/>
        <v>0</v>
      </c>
      <c r="H87" s="27"/>
      <c r="I87" s="27"/>
      <c r="J87" s="27"/>
      <c r="K87" s="5"/>
    </row>
    <row r="88" spans="1:11" ht="14.25">
      <c r="A88" s="26"/>
      <c r="B88" s="27"/>
      <c r="C88" s="27">
        <v>45</v>
      </c>
      <c r="D88" s="47">
        <f>+'Assistance Use &amp; Census'!D35+D87</f>
        <v>0</v>
      </c>
      <c r="E88" s="27"/>
      <c r="F88" s="29">
        <f t="shared" si="0"/>
        <v>0</v>
      </c>
      <c r="G88" s="181">
        <f t="shared" si="1"/>
        <v>0</v>
      </c>
      <c r="H88" s="27"/>
      <c r="I88" s="27"/>
      <c r="J88" s="27"/>
      <c r="K88" s="5"/>
    </row>
    <row r="89" spans="1:11" ht="14.25">
      <c r="A89" s="26"/>
      <c r="B89" s="27"/>
      <c r="C89" s="27">
        <v>46</v>
      </c>
      <c r="D89" s="47">
        <f>+'Assistance Use &amp; Census'!D36+D88</f>
        <v>0</v>
      </c>
      <c r="E89" s="27"/>
      <c r="F89" s="29">
        <f t="shared" si="0"/>
        <v>0</v>
      </c>
      <c r="G89" s="181">
        <f t="shared" si="1"/>
        <v>0</v>
      </c>
      <c r="H89" s="27"/>
      <c r="I89" s="27"/>
      <c r="J89" s="27"/>
      <c r="K89" s="5"/>
    </row>
    <row r="90" spans="1:11" ht="14.25">
      <c r="A90" s="26"/>
      <c r="B90" s="27"/>
      <c r="C90" s="27">
        <v>47</v>
      </c>
      <c r="D90" s="47">
        <f>+'Assistance Use &amp; Census'!D37+D89</f>
        <v>0</v>
      </c>
      <c r="E90" s="27"/>
      <c r="F90" s="29">
        <f t="shared" si="0"/>
        <v>0</v>
      </c>
      <c r="G90" s="181">
        <f t="shared" si="1"/>
        <v>0</v>
      </c>
      <c r="H90" s="27"/>
      <c r="I90" s="27"/>
      <c r="J90" s="27"/>
      <c r="K90" s="5"/>
    </row>
    <row r="91" spans="1:11" ht="14.25">
      <c r="A91" s="26"/>
      <c r="B91" s="27"/>
      <c r="C91" s="27">
        <v>48</v>
      </c>
      <c r="D91" s="47">
        <f>+'Assistance Use &amp; Census'!D38+D90</f>
        <v>0</v>
      </c>
      <c r="E91" s="27"/>
      <c r="F91" s="29">
        <f t="shared" si="0"/>
        <v>0</v>
      </c>
      <c r="G91" s="181">
        <f t="shared" si="1"/>
        <v>0</v>
      </c>
      <c r="H91" s="27"/>
      <c r="I91" s="27"/>
      <c r="J91" s="27"/>
      <c r="K91" s="5"/>
    </row>
    <row r="92" spans="1:11" ht="14.25">
      <c r="A92" s="26"/>
      <c r="B92" s="27"/>
      <c r="C92" s="27">
        <v>49</v>
      </c>
      <c r="D92" s="47">
        <f>+'Assistance Use &amp; Census'!D39+D91</f>
        <v>0</v>
      </c>
      <c r="E92" s="27"/>
      <c r="F92" s="29">
        <f t="shared" si="0"/>
        <v>0</v>
      </c>
      <c r="G92" s="181">
        <f t="shared" si="1"/>
        <v>0</v>
      </c>
      <c r="H92" s="27"/>
      <c r="I92" s="27"/>
      <c r="J92" s="27"/>
      <c r="K92" s="5"/>
    </row>
    <row r="93" spans="1:11" ht="14.25">
      <c r="A93" s="26"/>
      <c r="B93" s="27"/>
      <c r="C93" s="27">
        <v>50</v>
      </c>
      <c r="D93" s="47">
        <f>+'Assistance Use &amp; Census'!G15+D92</f>
        <v>0</v>
      </c>
      <c r="E93" s="27"/>
      <c r="F93" s="29">
        <f t="shared" si="0"/>
        <v>0</v>
      </c>
      <c r="G93" s="181">
        <f t="shared" si="1"/>
        <v>0</v>
      </c>
      <c r="H93" s="27"/>
      <c r="I93" s="27"/>
      <c r="J93" s="27"/>
      <c r="K93" s="5"/>
    </row>
    <row r="94" spans="1:11" ht="14.25">
      <c r="A94" s="26"/>
      <c r="B94" s="27"/>
      <c r="C94" s="27">
        <v>51</v>
      </c>
      <c r="D94" s="47">
        <f>+'Assistance Use &amp; Census'!G16+D93</f>
        <v>0</v>
      </c>
      <c r="E94" s="27"/>
      <c r="F94" s="29">
        <f t="shared" si="0"/>
        <v>0</v>
      </c>
      <c r="G94" s="181">
        <f t="shared" si="1"/>
        <v>0</v>
      </c>
      <c r="H94" s="27"/>
      <c r="I94" s="27"/>
      <c r="J94" s="27"/>
      <c r="K94" s="5"/>
    </row>
    <row r="95" spans="1:11" ht="14.25">
      <c r="A95" s="26"/>
      <c r="B95" s="27"/>
      <c r="C95" s="27">
        <v>52</v>
      </c>
      <c r="D95" s="47">
        <f>+'Assistance Use &amp; Census'!G17+D94</f>
        <v>0</v>
      </c>
      <c r="E95" s="27"/>
      <c r="F95" s="29">
        <f t="shared" si="0"/>
        <v>0</v>
      </c>
      <c r="G95" s="181">
        <f t="shared" si="1"/>
        <v>0</v>
      </c>
      <c r="H95" s="27"/>
      <c r="I95" s="27"/>
      <c r="J95" s="27"/>
      <c r="K95" s="5"/>
    </row>
    <row r="96" spans="1:11" ht="14.25">
      <c r="A96" s="26"/>
      <c r="B96" s="27"/>
      <c r="C96" s="27">
        <v>53</v>
      </c>
      <c r="D96" s="47">
        <f>+'Assistance Use &amp; Census'!G18+D95</f>
        <v>0</v>
      </c>
      <c r="E96" s="27"/>
      <c r="F96" s="29">
        <f t="shared" si="0"/>
        <v>0</v>
      </c>
      <c r="G96" s="181">
        <f t="shared" si="1"/>
        <v>0</v>
      </c>
      <c r="H96" s="27"/>
      <c r="I96" s="27"/>
      <c r="J96" s="27"/>
      <c r="K96" s="5"/>
    </row>
    <row r="97" spans="1:11" ht="14.25">
      <c r="A97" s="26"/>
      <c r="B97" s="27"/>
      <c r="C97" s="27">
        <v>54</v>
      </c>
      <c r="D97" s="47">
        <f>+'Assistance Use &amp; Census'!G19+D96</f>
        <v>0</v>
      </c>
      <c r="E97" s="27"/>
      <c r="F97" s="29">
        <f t="shared" si="0"/>
        <v>0</v>
      </c>
      <c r="G97" s="181">
        <f t="shared" si="1"/>
        <v>0</v>
      </c>
      <c r="H97" s="27"/>
      <c r="I97" s="27"/>
      <c r="J97" s="27"/>
      <c r="K97" s="5"/>
    </row>
    <row r="98" spans="1:11" ht="14.25">
      <c r="A98" s="26"/>
      <c r="B98" s="27"/>
      <c r="C98" s="27">
        <v>55</v>
      </c>
      <c r="D98" s="47">
        <f>+'Assistance Use &amp; Census'!G20+D97</f>
        <v>0</v>
      </c>
      <c r="E98" s="27"/>
      <c r="F98" s="29">
        <f t="shared" si="0"/>
        <v>0</v>
      </c>
      <c r="G98" s="181">
        <f t="shared" si="1"/>
        <v>0</v>
      </c>
      <c r="H98" s="27"/>
      <c r="I98" s="27"/>
      <c r="J98" s="27"/>
      <c r="K98" s="5"/>
    </row>
    <row r="99" spans="1:11" ht="14.25" customHeight="1">
      <c r="A99" s="26"/>
      <c r="B99" s="27"/>
      <c r="C99" s="27">
        <v>56</v>
      </c>
      <c r="D99" s="47">
        <f>+'Assistance Use &amp; Census'!G21+D98</f>
        <v>0</v>
      </c>
      <c r="E99" s="27"/>
      <c r="F99" s="29">
        <f t="shared" si="0"/>
        <v>0</v>
      </c>
      <c r="G99" s="181">
        <f t="shared" si="1"/>
        <v>0</v>
      </c>
      <c r="H99" s="27"/>
      <c r="I99" s="27"/>
      <c r="J99" s="27"/>
      <c r="K99" s="5"/>
    </row>
    <row r="100" spans="1:11" ht="14.25" customHeight="1">
      <c r="A100" s="26"/>
      <c r="B100" s="27"/>
      <c r="C100" s="27">
        <v>57</v>
      </c>
      <c r="D100" s="47">
        <f>+'Assistance Use &amp; Census'!G22+D99</f>
        <v>0</v>
      </c>
      <c r="E100" s="27"/>
      <c r="F100" s="29">
        <f t="shared" si="0"/>
        <v>0</v>
      </c>
      <c r="G100" s="181">
        <f t="shared" si="1"/>
        <v>0</v>
      </c>
      <c r="H100" s="27"/>
      <c r="I100" s="27"/>
      <c r="J100" s="27"/>
      <c r="K100" s="5"/>
    </row>
    <row r="101" spans="1:11" ht="14.25" customHeight="1">
      <c r="A101" s="26"/>
      <c r="B101" s="27"/>
      <c r="C101" s="27">
        <v>58</v>
      </c>
      <c r="D101" s="47">
        <f>+'Assistance Use &amp; Census'!G23+D100</f>
        <v>0</v>
      </c>
      <c r="E101" s="27"/>
      <c r="F101" s="29">
        <f t="shared" si="0"/>
        <v>0</v>
      </c>
      <c r="G101" s="181">
        <f t="shared" si="1"/>
        <v>0</v>
      </c>
      <c r="H101" s="27"/>
      <c r="I101" s="27"/>
      <c r="J101" s="27"/>
      <c r="K101" s="5"/>
    </row>
    <row r="102" spans="1:11" ht="14.25" customHeight="1">
      <c r="A102" s="26"/>
      <c r="B102" s="27"/>
      <c r="C102" s="27">
        <v>59</v>
      </c>
      <c r="D102" s="47">
        <f>+'Assistance Use &amp; Census'!G24+D101</f>
        <v>0</v>
      </c>
      <c r="E102" s="27"/>
      <c r="F102" s="29">
        <f t="shared" si="0"/>
        <v>0</v>
      </c>
      <c r="G102" s="181">
        <f t="shared" si="1"/>
        <v>0</v>
      </c>
      <c r="H102" s="27"/>
      <c r="I102" s="27"/>
      <c r="J102" s="27"/>
      <c r="K102" s="5"/>
    </row>
    <row r="103" spans="1:11" ht="14.25" customHeight="1">
      <c r="A103" s="26"/>
      <c r="B103" s="27"/>
      <c r="C103" s="27">
        <v>60</v>
      </c>
      <c r="D103" s="47">
        <f>+'Assistance Use &amp; Census'!G25+D102</f>
        <v>0</v>
      </c>
      <c r="E103" s="29"/>
      <c r="F103" s="29">
        <f t="shared" si="0"/>
        <v>0</v>
      </c>
      <c r="G103" s="181">
        <f t="shared" si="1"/>
        <v>0</v>
      </c>
      <c r="H103" s="29"/>
      <c r="I103" s="27"/>
      <c r="J103" s="27"/>
      <c r="K103" s="5"/>
    </row>
    <row r="104" spans="1:11" ht="14.25" customHeight="1">
      <c r="A104" s="26"/>
      <c r="B104" s="27"/>
      <c r="C104" s="27">
        <v>61</v>
      </c>
      <c r="D104" s="47">
        <f>+'Assistance Use &amp; Census'!G26+D103</f>
        <v>0</v>
      </c>
      <c r="E104" s="29"/>
      <c r="F104" s="29">
        <f t="shared" si="0"/>
        <v>0</v>
      </c>
      <c r="G104" s="181">
        <f t="shared" si="1"/>
        <v>0</v>
      </c>
      <c r="H104" s="29"/>
      <c r="I104" s="27"/>
      <c r="J104" s="27"/>
      <c r="K104" s="5"/>
    </row>
    <row r="105" spans="1:11" ht="14.25" customHeight="1">
      <c r="A105" s="26"/>
      <c r="B105" s="27"/>
      <c r="C105" s="27">
        <v>62</v>
      </c>
      <c r="D105" s="47">
        <f>+'Assistance Use &amp; Census'!G27+D104</f>
        <v>0</v>
      </c>
      <c r="E105" s="29"/>
      <c r="F105" s="29">
        <f t="shared" si="0"/>
        <v>0</v>
      </c>
      <c r="G105" s="181">
        <f t="shared" si="1"/>
        <v>0</v>
      </c>
      <c r="H105" s="29"/>
      <c r="I105" s="27"/>
      <c r="J105" s="27"/>
      <c r="K105" s="5"/>
    </row>
    <row r="106" spans="1:11" ht="14.25" customHeight="1">
      <c r="A106" s="26"/>
      <c r="B106" s="27"/>
      <c r="C106" s="27">
        <v>63</v>
      </c>
      <c r="D106" s="47">
        <f>+'Assistance Use &amp; Census'!G28+D105</f>
        <v>0</v>
      </c>
      <c r="E106" s="29"/>
      <c r="F106" s="29">
        <f t="shared" si="0"/>
        <v>0</v>
      </c>
      <c r="G106" s="181">
        <f t="shared" si="1"/>
        <v>0</v>
      </c>
      <c r="H106" s="29"/>
      <c r="I106" s="27"/>
      <c r="J106" s="27"/>
      <c r="K106" s="5"/>
    </row>
    <row r="107" spans="1:11" ht="14.25" customHeight="1">
      <c r="A107" s="26"/>
      <c r="B107" s="27"/>
      <c r="C107" s="27">
        <v>64</v>
      </c>
      <c r="D107" s="47">
        <f>+'Assistance Use &amp; Census'!G29+D106</f>
        <v>0</v>
      </c>
      <c r="E107" s="29"/>
      <c r="F107" s="29">
        <f t="shared" si="0"/>
        <v>0</v>
      </c>
      <c r="G107" s="181">
        <f t="shared" si="1"/>
        <v>0</v>
      </c>
      <c r="H107" s="29"/>
      <c r="I107" s="27"/>
      <c r="J107" s="27"/>
      <c r="K107" s="5"/>
    </row>
    <row r="108" spans="1:11" ht="14.25" customHeight="1">
      <c r="A108" s="26"/>
      <c r="B108" s="27"/>
      <c r="C108" s="27">
        <v>65</v>
      </c>
      <c r="D108" s="47">
        <f>+'Assistance Use &amp; Census'!G30+D107</f>
        <v>0</v>
      </c>
      <c r="E108" s="29"/>
      <c r="F108" s="29">
        <f t="shared" si="0"/>
        <v>0</v>
      </c>
      <c r="G108" s="181">
        <f t="shared" si="1"/>
        <v>0</v>
      </c>
      <c r="H108" s="29"/>
      <c r="I108" s="27"/>
      <c r="J108" s="27"/>
      <c r="K108" s="5"/>
    </row>
    <row r="109" spans="1:11" ht="14.25" customHeight="1">
      <c r="A109" s="26"/>
      <c r="B109" s="27"/>
      <c r="C109" s="27">
        <v>66</v>
      </c>
      <c r="D109" s="47">
        <f>+'Assistance Use &amp; Census'!G31+D108</f>
        <v>0</v>
      </c>
      <c r="E109" s="29"/>
      <c r="F109" s="29">
        <f t="shared" si="0"/>
        <v>0</v>
      </c>
      <c r="G109" s="181">
        <f t="shared" si="1"/>
        <v>0</v>
      </c>
      <c r="H109" s="29"/>
      <c r="I109" s="27"/>
      <c r="J109" s="27"/>
      <c r="K109" s="5"/>
    </row>
    <row r="110" spans="1:11" ht="14.25" customHeight="1">
      <c r="A110" s="26"/>
      <c r="B110" s="27"/>
      <c r="C110" s="27">
        <v>67</v>
      </c>
      <c r="D110" s="47">
        <f>+'Assistance Use &amp; Census'!G32+D109</f>
        <v>0</v>
      </c>
      <c r="E110" s="29"/>
      <c r="F110" s="29">
        <f t="shared" si="0"/>
        <v>0</v>
      </c>
      <c r="G110" s="181">
        <f t="shared" si="1"/>
        <v>0</v>
      </c>
      <c r="H110" s="29"/>
      <c r="I110" s="27"/>
      <c r="J110" s="27"/>
      <c r="K110" s="5"/>
    </row>
    <row r="111" spans="1:11" ht="14.25" customHeight="1">
      <c r="A111" s="26"/>
      <c r="B111" s="27"/>
      <c r="C111" s="27">
        <v>68</v>
      </c>
      <c r="D111" s="47">
        <f>+'Assistance Use &amp; Census'!G33+D110</f>
        <v>0</v>
      </c>
      <c r="E111" s="29"/>
      <c r="F111" s="29">
        <f t="shared" si="0"/>
        <v>0</v>
      </c>
      <c r="G111" s="181">
        <f t="shared" si="1"/>
        <v>0</v>
      </c>
      <c r="H111" s="29"/>
      <c r="I111" s="27"/>
      <c r="J111" s="27"/>
      <c r="K111" s="5"/>
    </row>
    <row r="112" spans="1:11" ht="14.25" customHeight="1">
      <c r="A112" s="26"/>
      <c r="B112" s="27"/>
      <c r="C112" s="27">
        <v>69</v>
      </c>
      <c r="D112" s="47">
        <f>+'Assistance Use &amp; Census'!G34+D111</f>
        <v>0</v>
      </c>
      <c r="E112" s="29"/>
      <c r="F112" s="29">
        <f t="shared" si="0"/>
        <v>0</v>
      </c>
      <c r="G112" s="181">
        <f t="shared" si="1"/>
        <v>0</v>
      </c>
      <c r="H112" s="29"/>
      <c r="I112" s="27"/>
      <c r="J112" s="27"/>
      <c r="K112" s="5"/>
    </row>
    <row r="113" spans="1:11" ht="14.25" customHeight="1">
      <c r="A113" s="26"/>
      <c r="B113" s="27"/>
      <c r="C113" s="27">
        <v>70</v>
      </c>
      <c r="D113" s="47">
        <f>+'Assistance Use &amp; Census'!G35+D112</f>
        <v>0</v>
      </c>
      <c r="E113" s="29"/>
      <c r="F113" s="29">
        <f t="shared" si="0"/>
        <v>0</v>
      </c>
      <c r="G113" s="181">
        <f t="shared" si="1"/>
        <v>0</v>
      </c>
      <c r="H113" s="29"/>
      <c r="I113" s="27"/>
      <c r="J113" s="27"/>
      <c r="K113" s="5"/>
    </row>
    <row r="114" spans="1:11" ht="14.25" customHeight="1">
      <c r="A114" s="26"/>
      <c r="B114" s="27"/>
      <c r="C114" s="27">
        <v>71</v>
      </c>
      <c r="D114" s="47">
        <f>+'Assistance Use &amp; Census'!G36+D113</f>
        <v>0</v>
      </c>
      <c r="E114" s="29"/>
      <c r="F114" s="29">
        <f t="shared" si="0"/>
        <v>0</v>
      </c>
      <c r="G114" s="181">
        <f t="shared" si="1"/>
        <v>0</v>
      </c>
      <c r="H114" s="29"/>
      <c r="I114" s="27"/>
      <c r="J114" s="27"/>
      <c r="K114" s="5"/>
    </row>
    <row r="115" spans="1:11" ht="14.25" customHeight="1">
      <c r="A115" s="26"/>
      <c r="B115" s="27"/>
      <c r="C115" s="27">
        <v>72</v>
      </c>
      <c r="D115" s="47">
        <f>+'Assistance Use &amp; Census'!G37+D114</f>
        <v>0</v>
      </c>
      <c r="E115" s="29"/>
      <c r="F115" s="29">
        <f t="shared" si="0"/>
        <v>0</v>
      </c>
      <c r="G115" s="181">
        <f t="shared" si="1"/>
        <v>0</v>
      </c>
      <c r="H115" s="29"/>
      <c r="I115" s="27"/>
      <c r="J115" s="27"/>
      <c r="K115" s="5"/>
    </row>
    <row r="116" spans="1:11" ht="14.25" customHeight="1">
      <c r="A116" s="26"/>
      <c r="B116" s="27"/>
      <c r="C116" s="27">
        <v>73</v>
      </c>
      <c r="D116" s="47">
        <f>+'Assistance Use &amp; Census'!G38+D115</f>
        <v>0</v>
      </c>
      <c r="E116" s="29"/>
      <c r="F116" s="29">
        <f t="shared" si="0"/>
        <v>0</v>
      </c>
      <c r="G116" s="181">
        <f t="shared" si="1"/>
        <v>0</v>
      </c>
      <c r="H116" s="29"/>
      <c r="I116" s="27"/>
      <c r="J116" s="27"/>
      <c r="K116" s="5"/>
    </row>
    <row r="117" spans="1:11" ht="14.25" customHeight="1">
      <c r="A117" s="26"/>
      <c r="B117" s="27"/>
      <c r="C117" s="27">
        <v>74</v>
      </c>
      <c r="D117" s="47">
        <f>+'Assistance Use &amp; Census'!G39+D116</f>
        <v>0</v>
      </c>
      <c r="E117" s="29"/>
      <c r="F117" s="29">
        <f t="shared" si="0"/>
        <v>0</v>
      </c>
      <c r="G117" s="181">
        <f t="shared" si="1"/>
        <v>0</v>
      </c>
      <c r="H117" s="29"/>
      <c r="I117" s="27"/>
      <c r="J117" s="27"/>
      <c r="K117" s="5"/>
    </row>
    <row r="118" spans="1:11" ht="14.25" customHeight="1">
      <c r="A118" s="26"/>
      <c r="B118" s="27"/>
      <c r="C118" s="27">
        <v>75</v>
      </c>
      <c r="D118" s="47">
        <f>+'Assistance Use &amp; Census'!J15+D117</f>
        <v>0</v>
      </c>
      <c r="E118" s="29"/>
      <c r="F118" s="29">
        <f t="shared" si="0"/>
        <v>0</v>
      </c>
      <c r="G118" s="181">
        <f t="shared" si="1"/>
        <v>0</v>
      </c>
      <c r="H118" s="29"/>
      <c r="I118" s="27"/>
      <c r="J118" s="27"/>
      <c r="K118" s="5"/>
    </row>
    <row r="119" spans="1:11" ht="14.25" customHeight="1">
      <c r="A119" s="26"/>
      <c r="B119" s="27"/>
      <c r="C119" s="27">
        <v>76</v>
      </c>
      <c r="D119" s="47">
        <f>+'Assistance Use &amp; Census'!J16+D118</f>
        <v>0</v>
      </c>
      <c r="E119" s="29"/>
      <c r="F119" s="29">
        <f t="shared" si="0"/>
        <v>0</v>
      </c>
      <c r="G119" s="181">
        <f t="shared" si="1"/>
        <v>0</v>
      </c>
      <c r="H119" s="29"/>
      <c r="I119" s="27"/>
      <c r="J119" s="27"/>
      <c r="K119" s="5"/>
    </row>
    <row r="120" spans="1:11" ht="14.25" customHeight="1">
      <c r="A120" s="26"/>
      <c r="B120" s="27"/>
      <c r="C120" s="27">
        <v>77</v>
      </c>
      <c r="D120" s="47">
        <f>+'Assistance Use &amp; Census'!J17+D119</f>
        <v>0</v>
      </c>
      <c r="E120" s="29"/>
      <c r="F120" s="29">
        <f t="shared" si="0"/>
        <v>0</v>
      </c>
      <c r="G120" s="181">
        <f t="shared" si="1"/>
        <v>0</v>
      </c>
      <c r="H120" s="29"/>
      <c r="I120" s="27"/>
      <c r="J120" s="27"/>
      <c r="K120" s="5"/>
    </row>
    <row r="121" spans="1:11" ht="14.25" customHeight="1">
      <c r="A121" s="26"/>
      <c r="B121" s="27"/>
      <c r="C121" s="27">
        <v>78</v>
      </c>
      <c r="D121" s="47">
        <f>+'Assistance Use &amp; Census'!J18+D120</f>
        <v>0</v>
      </c>
      <c r="E121" s="29"/>
      <c r="F121" s="29">
        <f t="shared" si="0"/>
        <v>0</v>
      </c>
      <c r="G121" s="181">
        <f t="shared" si="1"/>
        <v>0</v>
      </c>
      <c r="H121" s="29"/>
      <c r="I121" s="27"/>
      <c r="J121" s="27"/>
      <c r="K121" s="5"/>
    </row>
    <row r="122" spans="1:11" ht="14.25" customHeight="1">
      <c r="A122" s="26"/>
      <c r="B122" s="27"/>
      <c r="C122" s="27">
        <v>79</v>
      </c>
      <c r="D122" s="47">
        <f>+'Assistance Use &amp; Census'!J19+D121</f>
        <v>0</v>
      </c>
      <c r="E122" s="29"/>
      <c r="F122" s="29">
        <f t="shared" si="0"/>
        <v>0</v>
      </c>
      <c r="G122" s="181">
        <f t="shared" si="1"/>
        <v>0</v>
      </c>
      <c r="H122" s="29"/>
      <c r="I122" s="27"/>
      <c r="J122" s="27"/>
      <c r="K122" s="5"/>
    </row>
    <row r="123" spans="1:11" ht="14.25" customHeight="1">
      <c r="A123" s="26"/>
      <c r="B123" s="27"/>
      <c r="C123" s="27">
        <v>80</v>
      </c>
      <c r="D123" s="47">
        <f>+'Assistance Use &amp; Census'!J20+D122</f>
        <v>0</v>
      </c>
      <c r="E123" s="29"/>
      <c r="F123" s="29">
        <f t="shared" si="0"/>
        <v>0</v>
      </c>
      <c r="G123" s="181">
        <f t="shared" si="1"/>
        <v>0</v>
      </c>
      <c r="H123" s="29"/>
      <c r="I123" s="27"/>
      <c r="J123" s="27"/>
      <c r="K123" s="5"/>
    </row>
    <row r="124" spans="1:11" ht="14.25" customHeight="1">
      <c r="A124" s="26"/>
      <c r="B124" s="27"/>
      <c r="C124" s="27">
        <v>81</v>
      </c>
      <c r="D124" s="47">
        <f>+'Assistance Use &amp; Census'!J21+D123</f>
        <v>0</v>
      </c>
      <c r="E124" s="29"/>
      <c r="F124" s="29">
        <f t="shared" si="0"/>
        <v>0</v>
      </c>
      <c r="G124" s="181">
        <f t="shared" si="1"/>
        <v>0</v>
      </c>
      <c r="H124" s="29"/>
      <c r="I124" s="27"/>
      <c r="J124" s="27"/>
      <c r="K124" s="5"/>
    </row>
    <row r="125" spans="1:11" ht="14.25" customHeight="1">
      <c r="A125" s="26"/>
      <c r="B125" s="27"/>
      <c r="C125" s="27">
        <v>82</v>
      </c>
      <c r="D125" s="47">
        <f>+'Assistance Use &amp; Census'!J22+D124</f>
        <v>0</v>
      </c>
      <c r="E125" s="29"/>
      <c r="F125" s="29">
        <f t="shared" si="0"/>
        <v>0</v>
      </c>
      <c r="G125" s="181">
        <f t="shared" si="1"/>
        <v>0</v>
      </c>
      <c r="H125" s="29"/>
      <c r="I125" s="27"/>
      <c r="J125" s="27"/>
      <c r="K125" s="5"/>
    </row>
    <row r="126" spans="1:11" ht="14.25" customHeight="1">
      <c r="A126" s="26"/>
      <c r="B126" s="27"/>
      <c r="C126" s="27">
        <v>83</v>
      </c>
      <c r="D126" s="47">
        <f>+'Assistance Use &amp; Census'!J23+D125</f>
        <v>0</v>
      </c>
      <c r="E126" s="29"/>
      <c r="F126" s="29">
        <f t="shared" si="0"/>
        <v>0</v>
      </c>
      <c r="G126" s="181">
        <f t="shared" si="1"/>
        <v>0</v>
      </c>
      <c r="H126" s="29"/>
      <c r="I126" s="27"/>
      <c r="J126" s="27"/>
      <c r="K126" s="5"/>
    </row>
    <row r="127" spans="1:11" ht="14.25" customHeight="1">
      <c r="A127" s="26"/>
      <c r="B127" s="27"/>
      <c r="C127" s="27">
        <v>84</v>
      </c>
      <c r="D127" s="47">
        <f>+'Assistance Use &amp; Census'!J24+D126</f>
        <v>0</v>
      </c>
      <c r="E127" s="29"/>
      <c r="F127" s="29">
        <f t="shared" si="0"/>
        <v>0</v>
      </c>
      <c r="G127" s="181">
        <f t="shared" si="1"/>
        <v>0</v>
      </c>
      <c r="H127" s="29"/>
      <c r="I127" s="27"/>
      <c r="J127" s="27"/>
      <c r="K127" s="5"/>
    </row>
    <row r="128" spans="1:11" ht="14.25" customHeight="1">
      <c r="A128" s="26"/>
      <c r="B128" s="27"/>
      <c r="C128" s="27">
        <v>85</v>
      </c>
      <c r="D128" s="47">
        <f>+'Assistance Use &amp; Census'!J25+D127</f>
        <v>0</v>
      </c>
      <c r="E128" s="29"/>
      <c r="F128" s="29">
        <f t="shared" si="0"/>
        <v>0</v>
      </c>
      <c r="G128" s="181">
        <f t="shared" si="1"/>
        <v>0</v>
      </c>
      <c r="H128" s="29"/>
      <c r="I128" s="27"/>
      <c r="J128" s="27"/>
      <c r="K128" s="5"/>
    </row>
    <row r="129" spans="1:11" ht="14.25" customHeight="1">
      <c r="A129" s="26"/>
      <c r="B129" s="27"/>
      <c r="C129" s="27">
        <v>86</v>
      </c>
      <c r="D129" s="47">
        <f>+'Assistance Use &amp; Census'!J26+D128</f>
        <v>0</v>
      </c>
      <c r="E129" s="29"/>
      <c r="F129" s="29">
        <f t="shared" si="0"/>
        <v>0</v>
      </c>
      <c r="G129" s="181">
        <f t="shared" si="1"/>
        <v>0</v>
      </c>
      <c r="H129" s="29"/>
      <c r="I129" s="27"/>
      <c r="J129" s="27"/>
      <c r="K129" s="5"/>
    </row>
    <row r="130" spans="1:11" ht="14.25" customHeight="1">
      <c r="A130" s="26"/>
      <c r="B130" s="27"/>
      <c r="C130" s="27">
        <v>87</v>
      </c>
      <c r="D130" s="47">
        <f>+'Assistance Use &amp; Census'!J27+D129</f>
        <v>0</v>
      </c>
      <c r="E130" s="29"/>
      <c r="F130" s="29">
        <f t="shared" si="0"/>
        <v>0</v>
      </c>
      <c r="G130" s="181">
        <f t="shared" si="1"/>
        <v>0</v>
      </c>
      <c r="H130" s="29"/>
      <c r="I130" s="27"/>
      <c r="J130" s="27"/>
      <c r="K130" s="5"/>
    </row>
    <row r="131" spans="1:11" ht="14.25" customHeight="1">
      <c r="A131" s="26"/>
      <c r="B131" s="27"/>
      <c r="C131" s="27">
        <v>88</v>
      </c>
      <c r="D131" s="47">
        <f>+'Assistance Use &amp; Census'!J28+D130</f>
        <v>0</v>
      </c>
      <c r="E131" s="29"/>
      <c r="F131" s="29">
        <f t="shared" si="0"/>
        <v>0</v>
      </c>
      <c r="G131" s="181">
        <f t="shared" si="1"/>
        <v>0</v>
      </c>
      <c r="H131" s="29"/>
      <c r="I131" s="27"/>
      <c r="J131" s="27"/>
      <c r="K131" s="5"/>
    </row>
    <row r="132" spans="1:11" ht="14.25" customHeight="1">
      <c r="A132" s="26"/>
      <c r="B132" s="27"/>
      <c r="C132" s="27">
        <v>89</v>
      </c>
      <c r="D132" s="47">
        <f>+'Assistance Use &amp; Census'!J29+D131</f>
        <v>0</v>
      </c>
      <c r="E132" s="29"/>
      <c r="F132" s="29">
        <f t="shared" si="0"/>
        <v>0</v>
      </c>
      <c r="G132" s="181">
        <f t="shared" si="1"/>
        <v>0</v>
      </c>
      <c r="H132" s="29"/>
      <c r="I132" s="27"/>
      <c r="J132" s="27"/>
      <c r="K132" s="5"/>
    </row>
    <row r="133" spans="1:11" ht="14.25" customHeight="1">
      <c r="A133" s="26"/>
      <c r="B133" s="27"/>
      <c r="C133" s="27">
        <v>90</v>
      </c>
      <c r="D133" s="47">
        <f>+'Assistance Use &amp; Census'!J30+D132</f>
        <v>0</v>
      </c>
      <c r="E133" s="29"/>
      <c r="F133" s="29">
        <f aca="true" t="shared" si="2" ref="F133:F147">+IF($F$66&lt;&gt;0,IF(D133&lt;$F$66,"Not Median",C133),0)</f>
        <v>0</v>
      </c>
      <c r="G133" s="181">
        <f aca="true" t="shared" si="3" ref="G133:G147">+IF($G$66&lt;&gt;1,IF(D133&lt;$G$66,"Not Median",C133),0)</f>
        <v>0</v>
      </c>
      <c r="H133" s="29"/>
      <c r="I133" s="27"/>
      <c r="J133" s="27"/>
      <c r="K133" s="5"/>
    </row>
    <row r="134" spans="1:11" ht="14.25" customHeight="1">
      <c r="A134" s="26"/>
      <c r="B134" s="27"/>
      <c r="C134" s="27">
        <v>91</v>
      </c>
      <c r="D134" s="47">
        <f>+'Assistance Use &amp; Census'!J31+D133</f>
        <v>0</v>
      </c>
      <c r="E134" s="29"/>
      <c r="F134" s="29">
        <f t="shared" si="2"/>
        <v>0</v>
      </c>
      <c r="G134" s="181">
        <f t="shared" si="3"/>
        <v>0</v>
      </c>
      <c r="H134" s="29"/>
      <c r="I134" s="27"/>
      <c r="J134" s="27"/>
      <c r="K134" s="5"/>
    </row>
    <row r="135" spans="1:11" ht="14.25" customHeight="1">
      <c r="A135" s="26"/>
      <c r="B135" s="27"/>
      <c r="C135" s="27">
        <v>92</v>
      </c>
      <c r="D135" s="47">
        <f>+'Assistance Use &amp; Census'!J32+D134</f>
        <v>0</v>
      </c>
      <c r="E135" s="29"/>
      <c r="F135" s="29">
        <f t="shared" si="2"/>
        <v>0</v>
      </c>
      <c r="G135" s="181">
        <f t="shared" si="3"/>
        <v>0</v>
      </c>
      <c r="H135" s="29"/>
      <c r="I135" s="27"/>
      <c r="J135" s="27"/>
      <c r="K135" s="5"/>
    </row>
    <row r="136" spans="1:11" ht="14.25" customHeight="1">
      <c r="A136" s="26"/>
      <c r="B136" s="27"/>
      <c r="C136" s="27">
        <v>93</v>
      </c>
      <c r="D136" s="47">
        <f>+'Assistance Use &amp; Census'!J33+D135</f>
        <v>0</v>
      </c>
      <c r="E136" s="29"/>
      <c r="F136" s="29">
        <f t="shared" si="2"/>
        <v>0</v>
      </c>
      <c r="G136" s="181">
        <f t="shared" si="3"/>
        <v>0</v>
      </c>
      <c r="H136" s="29"/>
      <c r="I136" s="27"/>
      <c r="J136" s="27"/>
      <c r="K136" s="5"/>
    </row>
    <row r="137" spans="1:11" ht="14.25" customHeight="1">
      <c r="A137" s="26"/>
      <c r="B137" s="27"/>
      <c r="C137" s="27">
        <v>94</v>
      </c>
      <c r="D137" s="47">
        <f>+'Assistance Use &amp; Census'!J34+D136</f>
        <v>0</v>
      </c>
      <c r="E137" s="29"/>
      <c r="F137" s="29">
        <f t="shared" si="2"/>
        <v>0</v>
      </c>
      <c r="G137" s="181">
        <f t="shared" si="3"/>
        <v>0</v>
      </c>
      <c r="H137" s="29"/>
      <c r="I137" s="27"/>
      <c r="J137" s="27"/>
      <c r="K137" s="5"/>
    </row>
    <row r="138" spans="1:11" ht="14.25" customHeight="1">
      <c r="A138" s="26"/>
      <c r="B138" s="27"/>
      <c r="C138" s="27">
        <v>95</v>
      </c>
      <c r="D138" s="47">
        <f>+'Assistance Use &amp; Census'!J35+D137</f>
        <v>0</v>
      </c>
      <c r="E138" s="29"/>
      <c r="F138" s="29">
        <f t="shared" si="2"/>
        <v>0</v>
      </c>
      <c r="G138" s="181">
        <f t="shared" si="3"/>
        <v>0</v>
      </c>
      <c r="H138" s="29"/>
      <c r="I138" s="27"/>
      <c r="J138" s="27"/>
      <c r="K138" s="5"/>
    </row>
    <row r="139" spans="1:11" ht="14.25" customHeight="1">
      <c r="A139" s="26"/>
      <c r="B139" s="27"/>
      <c r="C139" s="27">
        <v>96</v>
      </c>
      <c r="D139" s="47">
        <f>+'Assistance Use &amp; Census'!J36+D138</f>
        <v>0</v>
      </c>
      <c r="E139" s="29"/>
      <c r="F139" s="29">
        <f t="shared" si="2"/>
        <v>0</v>
      </c>
      <c r="G139" s="181">
        <f t="shared" si="3"/>
        <v>0</v>
      </c>
      <c r="H139" s="29"/>
      <c r="I139" s="27"/>
      <c r="J139" s="27"/>
      <c r="K139" s="5"/>
    </row>
    <row r="140" spans="1:11" ht="14.25" customHeight="1">
      <c r="A140" s="26"/>
      <c r="B140" s="27"/>
      <c r="C140" s="27">
        <v>97</v>
      </c>
      <c r="D140" s="47">
        <f>+'Assistance Use &amp; Census'!J37+D139</f>
        <v>0</v>
      </c>
      <c r="E140" s="29"/>
      <c r="F140" s="29">
        <f t="shared" si="2"/>
        <v>0</v>
      </c>
      <c r="G140" s="181">
        <f t="shared" si="3"/>
        <v>0</v>
      </c>
      <c r="H140" s="29"/>
      <c r="I140" s="27"/>
      <c r="J140" s="27"/>
      <c r="K140" s="5"/>
    </row>
    <row r="141" spans="1:11" ht="14.25" customHeight="1">
      <c r="A141" s="26"/>
      <c r="B141" s="27"/>
      <c r="C141" s="27">
        <v>98</v>
      </c>
      <c r="D141" s="47">
        <f>+'Assistance Use &amp; Census'!J38+D140</f>
        <v>0</v>
      </c>
      <c r="E141" s="29"/>
      <c r="F141" s="29">
        <f t="shared" si="2"/>
        <v>0</v>
      </c>
      <c r="G141" s="181">
        <f t="shared" si="3"/>
        <v>0</v>
      </c>
      <c r="H141" s="29"/>
      <c r="I141" s="27"/>
      <c r="J141" s="27"/>
      <c r="K141" s="5"/>
    </row>
    <row r="142" spans="1:11" ht="14.25" customHeight="1">
      <c r="A142" s="26"/>
      <c r="B142" s="27"/>
      <c r="C142" s="27">
        <v>99</v>
      </c>
      <c r="D142" s="47">
        <f>+'Assistance Use &amp; Census'!J39+D141</f>
        <v>0</v>
      </c>
      <c r="E142" s="29"/>
      <c r="F142" s="29">
        <f t="shared" si="2"/>
        <v>0</v>
      </c>
      <c r="G142" s="181">
        <f t="shared" si="3"/>
        <v>0</v>
      </c>
      <c r="H142" s="29"/>
      <c r="I142" s="27"/>
      <c r="J142" s="27"/>
      <c r="K142" s="5"/>
    </row>
    <row r="143" spans="1:11" ht="14.25" customHeight="1">
      <c r="A143" s="26"/>
      <c r="B143" s="27"/>
      <c r="C143" s="27">
        <v>100</v>
      </c>
      <c r="D143" s="47">
        <f>+'Assistance Use &amp; Census'!J40+D142</f>
        <v>0</v>
      </c>
      <c r="E143" s="29"/>
      <c r="F143" s="29">
        <f t="shared" si="2"/>
        <v>0</v>
      </c>
      <c r="G143" s="181">
        <f t="shared" si="3"/>
        <v>0</v>
      </c>
      <c r="H143" s="29"/>
      <c r="I143" s="27"/>
      <c r="J143" s="27"/>
      <c r="K143" s="5"/>
    </row>
    <row r="144" spans="1:11" ht="14.25" customHeight="1">
      <c r="A144" s="26"/>
      <c r="B144" s="27"/>
      <c r="C144" s="27">
        <v>101</v>
      </c>
      <c r="D144" s="47">
        <f>+'Assistance Use &amp; Census'!J41+D143</f>
        <v>0</v>
      </c>
      <c r="E144" s="29"/>
      <c r="F144" s="29">
        <f t="shared" si="2"/>
        <v>0</v>
      </c>
      <c r="G144" s="181">
        <f t="shared" si="3"/>
        <v>0</v>
      </c>
      <c r="H144" s="29"/>
      <c r="I144" s="27"/>
      <c r="J144" s="27"/>
      <c r="K144" s="5"/>
    </row>
    <row r="145" spans="1:11" ht="14.25" customHeight="1">
      <c r="A145" s="26"/>
      <c r="B145" s="27"/>
      <c r="C145" s="27">
        <v>102</v>
      </c>
      <c r="D145" s="47">
        <f>+'Assistance Use &amp; Census'!J42+D144</f>
        <v>0</v>
      </c>
      <c r="E145" s="29"/>
      <c r="F145" s="29">
        <f t="shared" si="2"/>
        <v>0</v>
      </c>
      <c r="G145" s="181">
        <f t="shared" si="3"/>
        <v>0</v>
      </c>
      <c r="H145" s="29"/>
      <c r="I145" s="27"/>
      <c r="J145" s="27"/>
      <c r="K145" s="5"/>
    </row>
    <row r="146" spans="1:11" ht="14.25" customHeight="1">
      <c r="A146" s="26"/>
      <c r="B146" s="27"/>
      <c r="C146" s="27">
        <v>103</v>
      </c>
      <c r="D146" s="47">
        <f>+'Assistance Use &amp; Census'!J43+D145</f>
        <v>0</v>
      </c>
      <c r="E146" s="29"/>
      <c r="F146" s="29">
        <f t="shared" si="2"/>
        <v>0</v>
      </c>
      <c r="G146" s="181">
        <f t="shared" si="3"/>
        <v>0</v>
      </c>
      <c r="H146" s="29"/>
      <c r="I146" s="27"/>
      <c r="J146" s="27"/>
      <c r="K146" s="5"/>
    </row>
    <row r="147" spans="1:11" ht="14.25" customHeight="1">
      <c r="A147" s="26"/>
      <c r="B147" s="27"/>
      <c r="C147" s="40">
        <v>104</v>
      </c>
      <c r="D147" s="47">
        <f>+'Assistance Use &amp; Census'!J44+D146</f>
        <v>0</v>
      </c>
      <c r="E147" s="29"/>
      <c r="F147" s="29">
        <f t="shared" si="2"/>
        <v>0</v>
      </c>
      <c r="G147" s="181">
        <f t="shared" si="3"/>
        <v>0</v>
      </c>
      <c r="H147" s="29"/>
      <c r="I147" s="27"/>
      <c r="J147" s="27"/>
      <c r="K147" s="5"/>
    </row>
    <row r="148" spans="1:11" ht="14.25" customHeight="1">
      <c r="A148" s="26"/>
      <c r="B148" s="27"/>
      <c r="C148" s="40" t="s">
        <v>108</v>
      </c>
      <c r="D148" s="29"/>
      <c r="E148" s="29"/>
      <c r="F148" s="29">
        <f>MIN(F68:F147)</f>
        <v>0</v>
      </c>
      <c r="G148" s="181">
        <f>MIN(G68:G147)</f>
        <v>0</v>
      </c>
      <c r="H148" s="181">
        <f>ROUND(AVERAGE(F148:G148),0)</f>
        <v>0</v>
      </c>
      <c r="I148" s="16">
        <f>+IF($D$64=TRUE,AverageEven,(+IF($D$64=FALSE,MedianOdd)))</f>
        <v>0</v>
      </c>
      <c r="J148" s="27"/>
      <c r="K148" s="5"/>
    </row>
    <row r="149" spans="1:11" ht="14.25" customHeight="1">
      <c r="A149" s="26"/>
      <c r="B149" s="27"/>
      <c r="C149" s="51"/>
      <c r="D149" s="29"/>
      <c r="E149" s="29"/>
      <c r="F149" s="29"/>
      <c r="G149" s="29"/>
      <c r="H149" s="29"/>
      <c r="I149" s="27"/>
      <c r="J149" s="27"/>
      <c r="K149" s="5"/>
    </row>
    <row r="150" spans="1:11" ht="14.25" customHeight="1">
      <c r="A150" s="26"/>
      <c r="B150" s="27"/>
      <c r="C150" s="51"/>
      <c r="D150" s="29"/>
      <c r="E150" s="29"/>
      <c r="F150" s="29"/>
      <c r="G150" s="29"/>
      <c r="H150" s="29"/>
      <c r="I150" s="27"/>
      <c r="J150" s="27"/>
      <c r="K150" s="5"/>
    </row>
    <row r="151" spans="1:11" ht="14.25" customHeight="1">
      <c r="A151" s="26"/>
      <c r="B151" s="27"/>
      <c r="C151" s="51"/>
      <c r="D151" s="29"/>
      <c r="E151" s="29"/>
      <c r="F151" s="29"/>
      <c r="G151" s="29"/>
      <c r="H151" s="29"/>
      <c r="I151" s="27"/>
      <c r="J151" s="27"/>
      <c r="K151" s="5"/>
    </row>
    <row r="152" spans="1:11" ht="14.25" customHeight="1">
      <c r="A152" s="26"/>
      <c r="B152" s="27" t="s">
        <v>120</v>
      </c>
      <c r="C152" s="51"/>
      <c r="D152" s="29"/>
      <c r="E152" s="29"/>
      <c r="F152" s="29"/>
      <c r="G152" s="29"/>
      <c r="H152" s="29"/>
      <c r="I152" s="27"/>
      <c r="J152" s="27"/>
      <c r="K152" s="5"/>
    </row>
    <row r="153" spans="1:11" ht="14.25" customHeight="1">
      <c r="A153" s="26"/>
      <c r="B153" s="27"/>
      <c r="C153" s="29" t="s">
        <v>114</v>
      </c>
      <c r="D153" s="54" t="b">
        <v>1</v>
      </c>
      <c r="E153" s="29"/>
      <c r="F153" s="29"/>
      <c r="G153" s="29"/>
      <c r="H153" s="29"/>
      <c r="I153" s="27"/>
      <c r="J153" s="27"/>
      <c r="K153" s="5"/>
    </row>
    <row r="154" spans="1:11" ht="14.25" customHeight="1">
      <c r="A154" s="26"/>
      <c r="B154" s="27"/>
      <c r="C154" s="29" t="s">
        <v>115</v>
      </c>
      <c r="D154" s="54" t="b">
        <v>0</v>
      </c>
      <c r="E154" s="29"/>
      <c r="F154" s="29"/>
      <c r="G154" s="29"/>
      <c r="H154" s="29"/>
      <c r="I154" s="27"/>
      <c r="J154" s="27"/>
      <c r="K154" s="5"/>
    </row>
    <row r="155" spans="1:11" ht="14.25" customHeight="1">
      <c r="A155" s="26"/>
      <c r="B155" s="27"/>
      <c r="C155" s="29" t="s">
        <v>116</v>
      </c>
      <c r="D155" s="54" t="b">
        <v>0</v>
      </c>
      <c r="E155" s="29"/>
      <c r="F155" s="29"/>
      <c r="G155" s="29"/>
      <c r="H155" s="29"/>
      <c r="I155" s="27"/>
      <c r="J155" s="27"/>
      <c r="K155" s="5"/>
    </row>
    <row r="156" spans="1:11" ht="14.25" customHeight="1">
      <c r="A156" s="26"/>
      <c r="B156" s="27"/>
      <c r="C156" s="29" t="s">
        <v>117</v>
      </c>
      <c r="D156" s="54" t="b">
        <v>0</v>
      </c>
      <c r="E156" s="29"/>
      <c r="F156" s="29"/>
      <c r="G156" s="29"/>
      <c r="H156" s="29"/>
      <c r="I156" s="27"/>
      <c r="J156" s="27"/>
      <c r="K156" s="5"/>
    </row>
    <row r="157" spans="1:11" ht="14.25" customHeight="1">
      <c r="A157" s="26"/>
      <c r="B157" s="27"/>
      <c r="C157" s="29" t="s">
        <v>118</v>
      </c>
      <c r="D157" s="54" t="b">
        <v>0</v>
      </c>
      <c r="E157" s="29"/>
      <c r="F157" s="29"/>
      <c r="G157" s="29"/>
      <c r="H157" s="29"/>
      <c r="I157" s="27"/>
      <c r="J157" s="27"/>
      <c r="K157" s="5"/>
    </row>
    <row r="158" spans="1:11" ht="14.25" customHeight="1">
      <c r="A158" s="26"/>
      <c r="B158" s="27"/>
      <c r="C158" s="29" t="s">
        <v>119</v>
      </c>
      <c r="D158" s="54" t="b">
        <v>0</v>
      </c>
      <c r="E158" s="29"/>
      <c r="F158" s="29"/>
      <c r="G158" s="29"/>
      <c r="H158" s="29"/>
      <c r="I158" s="27"/>
      <c r="J158" s="27"/>
      <c r="K158" s="5"/>
    </row>
    <row r="159" spans="1:11" ht="14.25" customHeight="1">
      <c r="A159" s="26"/>
      <c r="B159" s="27"/>
      <c r="C159" s="181" t="s">
        <v>591</v>
      </c>
      <c r="D159" s="54" t="b">
        <v>1</v>
      </c>
      <c r="E159" s="29"/>
      <c r="F159" s="29"/>
      <c r="G159" s="29"/>
      <c r="H159" s="29"/>
      <c r="I159" s="27"/>
      <c r="J159" s="27"/>
      <c r="K159" s="5"/>
    </row>
    <row r="160" spans="1:11" ht="14.25" customHeight="1">
      <c r="A160" s="26"/>
      <c r="B160" s="27"/>
      <c r="C160" s="29" t="s">
        <v>228</v>
      </c>
      <c r="D160" s="54" t="b">
        <v>0</v>
      </c>
      <c r="E160" s="29"/>
      <c r="F160" s="29"/>
      <c r="G160" s="29"/>
      <c r="H160" s="29"/>
      <c r="I160" s="27"/>
      <c r="J160" s="27"/>
      <c r="K160" s="5"/>
    </row>
    <row r="161" spans="1:11" ht="14.25" customHeight="1">
      <c r="A161" s="26"/>
      <c r="B161" s="27"/>
      <c r="C161" s="51" t="s">
        <v>190</v>
      </c>
      <c r="D161" s="54" t="b">
        <v>1</v>
      </c>
      <c r="E161" s="29"/>
      <c r="F161" s="29"/>
      <c r="G161" s="29"/>
      <c r="H161" s="29"/>
      <c r="I161" s="27"/>
      <c r="J161" s="27"/>
      <c r="K161" s="5"/>
    </row>
    <row r="162" spans="1:11" ht="14.25" customHeight="1">
      <c r="A162" s="26"/>
      <c r="B162" s="27"/>
      <c r="C162" s="51"/>
      <c r="D162" s="29"/>
      <c r="E162" s="29"/>
      <c r="F162" s="29"/>
      <c r="G162" s="29"/>
      <c r="H162" s="29"/>
      <c r="I162" s="27"/>
      <c r="J162" s="27"/>
      <c r="K162" s="5"/>
    </row>
    <row r="163" spans="1:11" ht="14.25" customHeight="1">
      <c r="A163" s="26"/>
      <c r="B163" s="27"/>
      <c r="C163" s="51"/>
      <c r="D163" s="29"/>
      <c r="E163" s="29"/>
      <c r="F163" s="29"/>
      <c r="G163" s="29"/>
      <c r="H163" s="29"/>
      <c r="I163" s="27"/>
      <c r="J163" s="27"/>
      <c r="K163" s="5"/>
    </row>
    <row r="164" spans="1:11" ht="14.25" customHeight="1">
      <c r="A164" s="26"/>
      <c r="B164" s="27" t="s">
        <v>229</v>
      </c>
      <c r="C164" s="51"/>
      <c r="D164" s="29"/>
      <c r="E164" s="29"/>
      <c r="F164" s="29"/>
      <c r="G164" s="29"/>
      <c r="H164" s="29"/>
      <c r="I164" s="27"/>
      <c r="J164" s="27"/>
      <c r="K164" s="5"/>
    </row>
    <row r="165" spans="1:11" ht="14.25" customHeight="1">
      <c r="A165" s="26"/>
      <c r="B165" s="27"/>
      <c r="C165" s="182" t="s">
        <v>382</v>
      </c>
      <c r="D165" s="29"/>
      <c r="E165" s="29"/>
      <c r="F165" s="29"/>
      <c r="G165" s="29"/>
      <c r="H165" s="29"/>
      <c r="I165" s="27"/>
      <c r="J165" s="27"/>
      <c r="K165" s="5"/>
    </row>
    <row r="166" spans="1:11" ht="14.25" customHeight="1">
      <c r="A166" s="26"/>
      <c r="B166" s="27"/>
      <c r="C166" s="51"/>
      <c r="D166" s="29"/>
      <c r="E166" s="29"/>
      <c r="F166" s="29"/>
      <c r="G166" s="29"/>
      <c r="H166" s="29"/>
      <c r="I166" s="27"/>
      <c r="J166" s="27"/>
      <c r="K166" s="5"/>
    </row>
    <row r="167" spans="1:11" ht="14.25" customHeight="1">
      <c r="A167" s="26"/>
      <c r="B167" s="27"/>
      <c r="C167" s="51"/>
      <c r="D167" s="29"/>
      <c r="E167" s="29"/>
      <c r="F167" s="29"/>
      <c r="G167" s="29"/>
      <c r="H167" s="29"/>
      <c r="I167" s="27"/>
      <c r="J167" s="27"/>
      <c r="K167" s="5"/>
    </row>
    <row r="168" spans="1:11" ht="14.25" customHeight="1">
      <c r="A168" s="26"/>
      <c r="B168" s="27" t="s">
        <v>298</v>
      </c>
      <c r="C168" s="51"/>
      <c r="D168" s="29"/>
      <c r="E168" s="29"/>
      <c r="F168" s="29"/>
      <c r="G168" s="29"/>
      <c r="H168" s="29"/>
      <c r="I168" s="27"/>
      <c r="J168" s="27"/>
      <c r="K168" s="5"/>
    </row>
    <row r="169" spans="1:11" ht="14.25" customHeight="1">
      <c r="A169" s="26"/>
      <c r="B169" s="27"/>
      <c r="C169" s="51" t="s">
        <v>299</v>
      </c>
      <c r="D169" s="54" t="b">
        <v>0</v>
      </c>
      <c r="E169" s="29">
        <f>IF(D169=TRUE,0,1)</f>
        <v>1</v>
      </c>
      <c r="F169" s="29"/>
      <c r="G169" s="29"/>
      <c r="H169" s="29"/>
      <c r="I169" s="27"/>
      <c r="J169" s="27"/>
      <c r="K169" s="5"/>
    </row>
    <row r="170" spans="1:11" ht="14.25" customHeight="1">
      <c r="A170" s="26"/>
      <c r="B170" s="27"/>
      <c r="C170" s="51" t="s">
        <v>300</v>
      </c>
      <c r="D170" s="54" t="b">
        <v>0</v>
      </c>
      <c r="E170" s="29">
        <f aca="true" t="shared" si="4" ref="E170:E194">IF(D170=TRUE,0,1)</f>
        <v>1</v>
      </c>
      <c r="F170" s="29"/>
      <c r="G170" s="29"/>
      <c r="H170" s="29"/>
      <c r="I170" s="27"/>
      <c r="J170" s="27"/>
      <c r="K170" s="5"/>
    </row>
    <row r="171" spans="1:11" ht="14.25" customHeight="1">
      <c r="A171" s="26"/>
      <c r="B171" s="27"/>
      <c r="C171" s="179" t="s">
        <v>372</v>
      </c>
      <c r="D171" s="54" t="b">
        <v>0</v>
      </c>
      <c r="E171" s="29">
        <f t="shared" si="4"/>
        <v>1</v>
      </c>
      <c r="F171" s="29"/>
      <c r="G171" s="29"/>
      <c r="H171" s="29"/>
      <c r="I171" s="27"/>
      <c r="J171" s="27"/>
      <c r="K171" s="5"/>
    </row>
    <row r="172" spans="1:11" ht="14.25" customHeight="1">
      <c r="A172" s="26"/>
      <c r="B172" s="27"/>
      <c r="C172" s="51" t="s">
        <v>301</v>
      </c>
      <c r="D172" s="54" t="b">
        <v>0</v>
      </c>
      <c r="E172" s="29">
        <f t="shared" si="4"/>
        <v>1</v>
      </c>
      <c r="F172" s="29"/>
      <c r="G172" s="29"/>
      <c r="H172" s="29"/>
      <c r="I172" s="27"/>
      <c r="J172" s="27"/>
      <c r="K172" s="5"/>
    </row>
    <row r="173" spans="1:11" ht="14.25" customHeight="1">
      <c r="A173" s="26"/>
      <c r="B173" s="27"/>
      <c r="C173" s="51" t="s">
        <v>302</v>
      </c>
      <c r="D173" s="54" t="b">
        <v>0</v>
      </c>
      <c r="E173" s="29">
        <f t="shared" si="4"/>
        <v>1</v>
      </c>
      <c r="F173" s="29"/>
      <c r="G173" s="29"/>
      <c r="H173" s="29"/>
      <c r="I173" s="27"/>
      <c r="J173" s="27"/>
      <c r="K173" s="5"/>
    </row>
    <row r="174" spans="1:11" ht="14.25" customHeight="1">
      <c r="A174" s="26"/>
      <c r="B174" s="27"/>
      <c r="C174" s="51" t="s">
        <v>303</v>
      </c>
      <c r="D174" s="54" t="b">
        <v>0</v>
      </c>
      <c r="E174" s="29">
        <f t="shared" si="4"/>
        <v>1</v>
      </c>
      <c r="F174" s="29"/>
      <c r="G174" s="29"/>
      <c r="H174" s="29"/>
      <c r="I174" s="27"/>
      <c r="J174" s="27"/>
      <c r="K174" s="5"/>
    </row>
    <row r="175" spans="1:11" ht="14.25" customHeight="1">
      <c r="A175" s="26"/>
      <c r="B175" s="27"/>
      <c r="C175" s="51" t="s">
        <v>304</v>
      </c>
      <c r="D175" s="54" t="b">
        <v>0</v>
      </c>
      <c r="E175" s="29">
        <f t="shared" si="4"/>
        <v>1</v>
      </c>
      <c r="F175" s="29"/>
      <c r="G175" s="29"/>
      <c r="H175" s="29"/>
      <c r="I175" s="27"/>
      <c r="J175" s="27"/>
      <c r="K175" s="5"/>
    </row>
    <row r="176" spans="1:11" ht="14.25" customHeight="1">
      <c r="A176" s="26"/>
      <c r="B176" s="27"/>
      <c r="C176" s="51" t="s">
        <v>305</v>
      </c>
      <c r="D176" s="54" t="b">
        <v>0</v>
      </c>
      <c r="E176" s="29">
        <f t="shared" si="4"/>
        <v>1</v>
      </c>
      <c r="F176" s="29"/>
      <c r="G176" s="29"/>
      <c r="H176" s="29"/>
      <c r="I176" s="27"/>
      <c r="J176" s="27"/>
      <c r="K176" s="5"/>
    </row>
    <row r="177" spans="1:11" ht="14.25" customHeight="1">
      <c r="A177" s="26"/>
      <c r="B177" s="27"/>
      <c r="C177" s="51" t="s">
        <v>306</v>
      </c>
      <c r="D177" s="54" t="b">
        <v>0</v>
      </c>
      <c r="E177" s="29">
        <f t="shared" si="4"/>
        <v>1</v>
      </c>
      <c r="F177" s="29"/>
      <c r="G177" s="29"/>
      <c r="H177" s="29"/>
      <c r="I177" s="27"/>
      <c r="J177" s="27"/>
      <c r="K177" s="5"/>
    </row>
    <row r="178" spans="1:11" ht="14.25" customHeight="1">
      <c r="A178" s="26"/>
      <c r="B178" s="27"/>
      <c r="C178" s="51" t="s">
        <v>307</v>
      </c>
      <c r="D178" s="54" t="b">
        <v>0</v>
      </c>
      <c r="E178" s="29">
        <f t="shared" si="4"/>
        <v>1</v>
      </c>
      <c r="F178" s="29"/>
      <c r="G178" s="29"/>
      <c r="H178" s="29"/>
      <c r="I178" s="27"/>
      <c r="J178" s="27"/>
      <c r="K178" s="5"/>
    </row>
    <row r="179" spans="1:11" ht="14.25" customHeight="1">
      <c r="A179" s="26"/>
      <c r="B179" s="27"/>
      <c r="C179" s="51" t="s">
        <v>308</v>
      </c>
      <c r="D179" s="54" t="b">
        <v>0</v>
      </c>
      <c r="E179" s="29">
        <f t="shared" si="4"/>
        <v>1</v>
      </c>
      <c r="F179" s="29"/>
      <c r="G179" s="29"/>
      <c r="H179" s="29"/>
      <c r="I179" s="27"/>
      <c r="J179" s="27"/>
      <c r="K179" s="5"/>
    </row>
    <row r="180" spans="1:11" ht="14.25" customHeight="1">
      <c r="A180" s="26"/>
      <c r="B180" s="27"/>
      <c r="C180" s="51" t="s">
        <v>309</v>
      </c>
      <c r="D180" s="54" t="b">
        <v>0</v>
      </c>
      <c r="E180" s="29">
        <f t="shared" si="4"/>
        <v>1</v>
      </c>
      <c r="F180" s="29"/>
      <c r="G180" s="29"/>
      <c r="H180" s="29"/>
      <c r="I180" s="27"/>
      <c r="J180" s="27"/>
      <c r="K180" s="5"/>
    </row>
    <row r="181" spans="1:11" ht="14.25" customHeight="1">
      <c r="A181" s="26"/>
      <c r="B181" s="27"/>
      <c r="C181" s="51" t="s">
        <v>310</v>
      </c>
      <c r="D181" s="54" t="b">
        <v>0</v>
      </c>
      <c r="E181" s="29">
        <f t="shared" si="4"/>
        <v>1</v>
      </c>
      <c r="F181" s="29"/>
      <c r="G181" s="29"/>
      <c r="H181" s="29"/>
      <c r="I181" s="27"/>
      <c r="J181" s="27"/>
      <c r="K181" s="5"/>
    </row>
    <row r="182" spans="1:11" ht="14.25" customHeight="1">
      <c r="A182" s="26"/>
      <c r="B182" s="27"/>
      <c r="C182" s="51" t="s">
        <v>311</v>
      </c>
      <c r="D182" s="180" t="b">
        <v>0</v>
      </c>
      <c r="E182" s="29">
        <f t="shared" si="4"/>
        <v>1</v>
      </c>
      <c r="F182" s="29"/>
      <c r="G182" s="29"/>
      <c r="H182" s="29"/>
      <c r="I182" s="27"/>
      <c r="J182" s="27"/>
      <c r="K182" s="5"/>
    </row>
    <row r="183" spans="1:11" ht="14.25" customHeight="1">
      <c r="A183" s="26"/>
      <c r="B183" s="27"/>
      <c r="C183" s="51" t="s">
        <v>312</v>
      </c>
      <c r="D183" s="54" t="b">
        <v>0</v>
      </c>
      <c r="E183" s="29">
        <f t="shared" si="4"/>
        <v>1</v>
      </c>
      <c r="F183" s="29"/>
      <c r="G183" s="29"/>
      <c r="H183" s="29"/>
      <c r="I183" s="27"/>
      <c r="J183" s="27"/>
      <c r="K183" s="5"/>
    </row>
    <row r="184" spans="1:11" ht="14.25" customHeight="1">
      <c r="A184" s="26"/>
      <c r="B184" s="27"/>
      <c r="C184" s="51" t="s">
        <v>313</v>
      </c>
      <c r="D184" s="54" t="b">
        <v>0</v>
      </c>
      <c r="E184" s="29">
        <f t="shared" si="4"/>
        <v>1</v>
      </c>
      <c r="F184" s="29"/>
      <c r="G184" s="29"/>
      <c r="H184" s="29"/>
      <c r="I184" s="27"/>
      <c r="J184" s="27"/>
      <c r="K184" s="5"/>
    </row>
    <row r="185" spans="1:11" ht="14.25" customHeight="1">
      <c r="A185" s="26"/>
      <c r="B185" s="27"/>
      <c r="C185" s="51" t="s">
        <v>314</v>
      </c>
      <c r="D185" s="54" t="b">
        <v>0</v>
      </c>
      <c r="E185" s="29">
        <f t="shared" si="4"/>
        <v>1</v>
      </c>
      <c r="F185" s="29"/>
      <c r="G185" s="29"/>
      <c r="H185" s="29"/>
      <c r="I185" s="27"/>
      <c r="J185" s="27"/>
      <c r="K185" s="5"/>
    </row>
    <row r="186" spans="1:11" ht="14.25" customHeight="1">
      <c r="A186" s="26"/>
      <c r="B186" s="27"/>
      <c r="C186" s="51" t="s">
        <v>315</v>
      </c>
      <c r="D186" s="54" t="b">
        <v>0</v>
      </c>
      <c r="E186" s="29">
        <f t="shared" si="4"/>
        <v>1</v>
      </c>
      <c r="F186" s="29"/>
      <c r="G186" s="29"/>
      <c r="H186" s="29"/>
      <c r="I186" s="27"/>
      <c r="J186" s="27"/>
      <c r="K186" s="5"/>
    </row>
    <row r="187" spans="1:11" ht="14.25" customHeight="1">
      <c r="A187" s="26"/>
      <c r="B187" s="27"/>
      <c r="C187" s="51" t="s">
        <v>316</v>
      </c>
      <c r="D187" s="54" t="b">
        <v>0</v>
      </c>
      <c r="E187" s="29">
        <f t="shared" si="4"/>
        <v>1</v>
      </c>
      <c r="F187" s="29"/>
      <c r="G187" s="29"/>
      <c r="H187" s="29"/>
      <c r="I187" s="27"/>
      <c r="J187" s="27"/>
      <c r="K187" s="5"/>
    </row>
    <row r="188" spans="1:11" ht="14.25" customHeight="1">
      <c r="A188" s="26"/>
      <c r="B188" s="27"/>
      <c r="C188" s="51" t="s">
        <v>317</v>
      </c>
      <c r="D188" s="54" t="b">
        <v>0</v>
      </c>
      <c r="E188" s="29">
        <f t="shared" si="4"/>
        <v>1</v>
      </c>
      <c r="F188" s="29"/>
      <c r="G188" s="29"/>
      <c r="H188" s="29"/>
      <c r="I188" s="27"/>
      <c r="J188" s="27"/>
      <c r="K188" s="5"/>
    </row>
    <row r="189" spans="1:11" ht="14.25" customHeight="1">
      <c r="A189" s="26"/>
      <c r="B189" s="27"/>
      <c r="C189" s="51" t="s">
        <v>318</v>
      </c>
      <c r="D189" s="54" t="b">
        <v>0</v>
      </c>
      <c r="E189" s="29">
        <f t="shared" si="4"/>
        <v>1</v>
      </c>
      <c r="F189" s="29"/>
      <c r="G189" s="29"/>
      <c r="H189" s="29"/>
      <c r="I189" s="27"/>
      <c r="J189" s="27"/>
      <c r="K189" s="5"/>
    </row>
    <row r="190" spans="1:11" ht="14.25" customHeight="1">
      <c r="A190" s="26"/>
      <c r="B190" s="27"/>
      <c r="C190" s="51" t="s">
        <v>319</v>
      </c>
      <c r="D190" s="54" t="b">
        <v>0</v>
      </c>
      <c r="E190" s="29">
        <f t="shared" si="4"/>
        <v>1</v>
      </c>
      <c r="F190" s="29"/>
      <c r="G190" s="29"/>
      <c r="H190" s="29"/>
      <c r="I190" s="27"/>
      <c r="J190" s="27"/>
      <c r="K190" s="5"/>
    </row>
    <row r="191" spans="1:11" ht="14.25" customHeight="1">
      <c r="A191" s="26"/>
      <c r="B191" s="27"/>
      <c r="C191" s="51" t="s">
        <v>320</v>
      </c>
      <c r="D191" s="54" t="b">
        <v>0</v>
      </c>
      <c r="E191" s="29">
        <f t="shared" si="4"/>
        <v>1</v>
      </c>
      <c r="F191" s="29"/>
      <c r="G191" s="29"/>
      <c r="H191" s="29"/>
      <c r="I191" s="27"/>
      <c r="J191" s="27"/>
      <c r="K191" s="5"/>
    </row>
    <row r="192" spans="1:11" ht="14.25" customHeight="1">
      <c r="A192" s="26"/>
      <c r="B192" s="27"/>
      <c r="C192" s="51" t="s">
        <v>321</v>
      </c>
      <c r="D192" s="54" t="b">
        <v>0</v>
      </c>
      <c r="E192" s="29">
        <f t="shared" si="4"/>
        <v>1</v>
      </c>
      <c r="F192" s="29"/>
      <c r="G192" s="29"/>
      <c r="H192" s="29"/>
      <c r="I192" s="27"/>
      <c r="J192" s="27"/>
      <c r="K192" s="5"/>
    </row>
    <row r="193" spans="1:11" ht="14.25" customHeight="1">
      <c r="A193" s="26"/>
      <c r="B193" s="27"/>
      <c r="C193" s="51" t="s">
        <v>322</v>
      </c>
      <c r="D193" s="54" t="b">
        <v>0</v>
      </c>
      <c r="E193" s="29">
        <f t="shared" si="4"/>
        <v>1</v>
      </c>
      <c r="F193" s="181"/>
      <c r="G193" s="29"/>
      <c r="H193" s="29"/>
      <c r="I193" s="27"/>
      <c r="J193" s="27"/>
      <c r="K193" s="5"/>
    </row>
    <row r="194" spans="1:11" ht="14.25" customHeight="1">
      <c r="A194" s="26"/>
      <c r="B194" s="27"/>
      <c r="C194" s="51" t="s">
        <v>323</v>
      </c>
      <c r="D194" s="54" t="b">
        <v>0</v>
      </c>
      <c r="E194" s="29">
        <f t="shared" si="4"/>
        <v>1</v>
      </c>
      <c r="F194" s="29"/>
      <c r="G194" s="29"/>
      <c r="H194" s="29"/>
      <c r="I194" s="27"/>
      <c r="J194" s="27"/>
      <c r="K194" s="5"/>
    </row>
    <row r="195" spans="1:11" ht="14.25" customHeight="1">
      <c r="A195" s="26"/>
      <c r="B195" s="27"/>
      <c r="C195" s="51"/>
      <c r="D195" s="29"/>
      <c r="E195" s="29"/>
      <c r="F195" s="29"/>
      <c r="G195" s="29"/>
      <c r="H195" s="29"/>
      <c r="I195" s="27"/>
      <c r="J195" s="27"/>
      <c r="K195" s="5"/>
    </row>
    <row r="196" spans="1:11" ht="14.25" customHeight="1">
      <c r="A196" s="26"/>
      <c r="B196" s="27"/>
      <c r="C196" s="51" t="s">
        <v>324</v>
      </c>
      <c r="D196" s="29"/>
      <c r="E196" s="29">
        <f>SUM(E169:E194)</f>
        <v>26</v>
      </c>
      <c r="F196" s="29"/>
      <c r="G196" s="29"/>
      <c r="H196" s="29"/>
      <c r="I196" s="27"/>
      <c r="J196" s="27"/>
      <c r="K196" s="5"/>
    </row>
    <row r="197" spans="1:11" ht="14.25" customHeight="1">
      <c r="A197" s="26"/>
      <c r="B197" s="27"/>
      <c r="C197" s="51"/>
      <c r="D197" s="29"/>
      <c r="E197" s="29"/>
      <c r="F197" s="29"/>
      <c r="G197" s="29"/>
      <c r="H197" s="29"/>
      <c r="I197" s="27"/>
      <c r="J197" s="27"/>
      <c r="K197" s="5"/>
    </row>
    <row r="198" spans="1:11" ht="14.25" customHeight="1">
      <c r="A198" s="26"/>
      <c r="B198" s="27"/>
      <c r="C198" s="51"/>
      <c r="D198" s="29"/>
      <c r="E198" s="29"/>
      <c r="F198" s="29"/>
      <c r="G198" s="29"/>
      <c r="H198" s="29"/>
      <c r="I198" s="27"/>
      <c r="J198" s="27"/>
      <c r="K198" s="5"/>
    </row>
    <row r="199" spans="1:11" ht="14.25" customHeight="1">
      <c r="A199" s="26"/>
      <c r="B199" s="27"/>
      <c r="C199" s="51"/>
      <c r="D199" s="29"/>
      <c r="E199" s="29"/>
      <c r="F199" s="29"/>
      <c r="G199" s="29"/>
      <c r="H199" s="29"/>
      <c r="I199" s="27"/>
      <c r="J199" s="27"/>
      <c r="K199" s="5"/>
    </row>
    <row r="200" spans="1:11" ht="14.25" customHeight="1">
      <c r="A200" s="26"/>
      <c r="B200" s="27"/>
      <c r="C200" s="51"/>
      <c r="D200" s="29"/>
      <c r="E200" s="29"/>
      <c r="F200" s="29"/>
      <c r="G200" s="29"/>
      <c r="H200" s="29"/>
      <c r="I200" s="27"/>
      <c r="J200" s="27"/>
      <c r="K200" s="5"/>
    </row>
    <row r="201" spans="1:11" ht="14.25" customHeight="1">
      <c r="A201" s="26"/>
      <c r="B201" s="27"/>
      <c r="C201" s="51"/>
      <c r="D201" s="29"/>
      <c r="E201" s="29"/>
      <c r="F201" s="29"/>
      <c r="G201" s="29"/>
      <c r="H201" s="29"/>
      <c r="I201" s="27"/>
      <c r="J201" s="27"/>
      <c r="K201" s="5"/>
    </row>
    <row r="202" spans="1:11" ht="14.25" customHeight="1">
      <c r="A202" s="26"/>
      <c r="B202" s="27"/>
      <c r="C202" s="51"/>
      <c r="D202" s="29"/>
      <c r="E202" s="29"/>
      <c r="F202" s="29"/>
      <c r="G202" s="29"/>
      <c r="H202" s="29"/>
      <c r="I202" s="27"/>
      <c r="J202" s="27"/>
      <c r="K202" s="5"/>
    </row>
    <row r="203" spans="1:11" ht="14.25" customHeight="1">
      <c r="A203" s="46"/>
      <c r="B203" s="49"/>
      <c r="C203" s="49"/>
      <c r="D203" s="49"/>
      <c r="E203" s="49"/>
      <c r="F203" s="49"/>
      <c r="G203" s="49"/>
      <c r="H203" s="49"/>
      <c r="I203" s="49"/>
      <c r="J203" s="49"/>
      <c r="K203" s="50"/>
    </row>
    <row r="204" ht="14.25" customHeight="1"/>
    <row r="205" ht="14.25" customHeight="1"/>
    <row r="206" ht="14.25" customHeight="1"/>
    <row r="207" ht="14.25" customHeight="1"/>
    <row r="208" ht="14.25" customHeight="1"/>
    <row r="209" ht="14.25" customHeight="1"/>
    <row r="210" ht="14.25" customHeight="1"/>
    <row r="211" ht="14.25" customHeight="1"/>
    <row r="212" ht="14.25" customHeight="1"/>
    <row r="217" spans="1:11" ht="12.75">
      <c r="A217" s="1"/>
      <c r="B217" s="2"/>
      <c r="C217" s="2"/>
      <c r="D217" s="2"/>
      <c r="E217" s="2"/>
      <c r="F217" s="2"/>
      <c r="G217" s="2"/>
      <c r="H217" s="2"/>
      <c r="I217" s="2"/>
      <c r="J217" s="23"/>
      <c r="K217" s="22"/>
    </row>
    <row r="218" spans="1:11" ht="20.25">
      <c r="A218" s="26"/>
      <c r="B218" s="27"/>
      <c r="C218" s="183" t="s">
        <v>521</v>
      </c>
      <c r="D218" s="27"/>
      <c r="E218" s="27"/>
      <c r="F218" s="27"/>
      <c r="G218" s="27"/>
      <c r="H218" s="27"/>
      <c r="I218" s="225" t="b">
        <v>1</v>
      </c>
      <c r="J218" s="27"/>
      <c r="K218" s="48"/>
    </row>
    <row r="219" spans="1:11" ht="14.25">
      <c r="A219" s="26"/>
      <c r="B219" s="27"/>
      <c r="C219" s="51"/>
      <c r="D219" s="29"/>
      <c r="E219" s="29"/>
      <c r="F219" s="29"/>
      <c r="G219" s="29"/>
      <c r="H219" s="29"/>
      <c r="I219" s="27"/>
      <c r="J219" s="27"/>
      <c r="K219" s="5"/>
    </row>
    <row r="220" spans="1:11" ht="14.25">
      <c r="A220" s="26"/>
      <c r="B220" s="16" t="s">
        <v>522</v>
      </c>
      <c r="C220" s="179" t="s">
        <v>523</v>
      </c>
      <c r="D220" s="29"/>
      <c r="E220" s="29"/>
      <c r="F220" s="29"/>
      <c r="G220" s="29"/>
      <c r="H220" s="29"/>
      <c r="I220" s="16" t="s">
        <v>528</v>
      </c>
      <c r="J220" s="27"/>
      <c r="K220" s="5"/>
    </row>
    <row r="221" spans="1:11" ht="14.25">
      <c r="A221" s="26"/>
      <c r="B221" s="27"/>
      <c r="C221" s="51"/>
      <c r="D221" s="29"/>
      <c r="E221" s="181" t="s">
        <v>531</v>
      </c>
      <c r="F221" s="181" t="s">
        <v>532</v>
      </c>
      <c r="G221" s="29"/>
      <c r="H221" s="29"/>
      <c r="I221" s="27"/>
      <c r="J221" s="27"/>
      <c r="K221" s="5"/>
    </row>
    <row r="222" spans="1:11" ht="15">
      <c r="A222" s="208"/>
      <c r="B222" s="68" t="s">
        <v>524</v>
      </c>
      <c r="C222" s="51"/>
      <c r="D222" s="29"/>
      <c r="E222" s="29"/>
      <c r="F222" s="29"/>
      <c r="G222" s="29"/>
      <c r="H222" s="29"/>
      <c r="I222" s="27"/>
      <c r="J222" s="27"/>
      <c r="K222" s="5"/>
    </row>
    <row r="223" spans="1:11" s="131" customFormat="1" ht="28.5">
      <c r="A223" s="209">
        <v>1</v>
      </c>
      <c r="B223" s="223" t="b">
        <f>IF(ErrMessages=TRUE,(IF(SSH6&gt;0,(IF(SSH5&lt;=0,TRUE,FALSE)))),FALSE)</f>
        <v>0</v>
      </c>
      <c r="C223" s="51" t="str">
        <f>+"You have entered a number of Social Security Recipients without reporting the total benefit."</f>
        <v>You have entered a number of Social Security Recipients without reporting the total benefit.</v>
      </c>
      <c r="D223" s="37"/>
      <c r="E223" s="37"/>
      <c r="F223" s="37"/>
      <c r="G223" s="37"/>
      <c r="H223" s="37"/>
      <c r="I223" s="37"/>
      <c r="J223" s="37"/>
      <c r="K223" s="203"/>
    </row>
    <row r="224" spans="1:11" s="131" customFormat="1" ht="28.5">
      <c r="A224" s="209">
        <v>2</v>
      </c>
      <c r="B224" s="223" t="b">
        <f>IF(ErrMessages=TRUE,(IF(SSH5&gt;0,(IF(SSH6&lt;=0,TRUE,FALSE)))),FALSE)</f>
        <v>0</v>
      </c>
      <c r="C224" s="179" t="s">
        <v>525</v>
      </c>
      <c r="D224" s="37"/>
      <c r="E224" s="37"/>
      <c r="F224" s="37"/>
      <c r="G224" s="37"/>
      <c r="H224" s="37"/>
      <c r="I224" s="37"/>
      <c r="J224" s="37"/>
      <c r="K224" s="203"/>
    </row>
    <row r="225" spans="1:11" s="131" customFormat="1" ht="28.5">
      <c r="A225" s="209"/>
      <c r="B225" s="223"/>
      <c r="C225" s="179" t="s">
        <v>568</v>
      </c>
      <c r="D225" s="37" t="b">
        <f>+IF(SSErr1=TRUE,TRUE,(IF(SSErr2=TRUE,TRUE,FALSE)))</f>
        <v>0</v>
      </c>
      <c r="E225" s="37"/>
      <c r="F225" s="37"/>
      <c r="G225" s="37"/>
      <c r="H225" s="37"/>
      <c r="I225" s="37"/>
      <c r="J225" s="37"/>
      <c r="K225" s="203"/>
    </row>
    <row r="226" spans="1:11" s="131" customFormat="1" ht="14.25">
      <c r="A226" s="209"/>
      <c r="B226" s="223"/>
      <c r="C226" s="179"/>
      <c r="D226" s="37"/>
      <c r="E226" s="37"/>
      <c r="F226" s="37"/>
      <c r="G226" s="37"/>
      <c r="H226" s="37"/>
      <c r="I226" s="37"/>
      <c r="J226" s="37"/>
      <c r="K226" s="203"/>
    </row>
    <row r="227" spans="1:11" s="131" customFormat="1" ht="58.5" customHeight="1">
      <c r="A227" s="209">
        <v>3</v>
      </c>
      <c r="B227" s="223" t="b">
        <f>IF(ErrMessages=TRUE,(IF(SSH5&gt;0,(IF(SSH9&lt;=0,TRUE,FALSE)))),FALSE)</f>
        <v>0</v>
      </c>
      <c r="C227" s="179" t="s">
        <v>637</v>
      </c>
      <c r="D227" s="37"/>
      <c r="E227" s="37"/>
      <c r="F227" s="37"/>
      <c r="G227" s="52"/>
      <c r="H227" s="37"/>
      <c r="I227" s="37"/>
      <c r="J227" s="37"/>
      <c r="K227" s="203"/>
    </row>
    <row r="228" spans="1:11" s="131" customFormat="1" ht="14.25">
      <c r="A228" s="209"/>
      <c r="B228" s="223"/>
      <c r="C228" s="179" t="s">
        <v>600</v>
      </c>
      <c r="D228" s="37">
        <f>+Cen65+Cen66+Cen67+Cen68+Cen69+Cen70Older</f>
        <v>0</v>
      </c>
      <c r="E228" s="37"/>
      <c r="F228" s="37"/>
      <c r="G228" s="207" t="s">
        <v>601</v>
      </c>
      <c r="H228" s="37"/>
      <c r="I228" s="37" t="b">
        <f>IF(SSH5=0,(IF(Cen65Older&gt;0,(AND(SSH9&gt;0,TRUE)),FALSE)),FALSE)</f>
        <v>0</v>
      </c>
      <c r="J228" s="37"/>
      <c r="K228" s="203"/>
    </row>
    <row r="229" spans="1:11" s="131" customFormat="1" ht="14.25">
      <c r="A229" s="210" t="s">
        <v>606</v>
      </c>
      <c r="B229" s="223" t="b">
        <f>+IF(Cen65SSH9=TRUE,(OR(SSBSSRecip=TRUE,TRUE,FALSE)))</f>
        <v>0</v>
      </c>
      <c r="C229" s="179" t="s">
        <v>603</v>
      </c>
      <c r="D229" s="37"/>
      <c r="E229" s="37"/>
      <c r="F229" s="37"/>
      <c r="G229" s="207" t="s">
        <v>602</v>
      </c>
      <c r="H229" s="37"/>
      <c r="I229" s="206" t="b">
        <f>+IF((SSH5+SSH6)=0,FALSE,TRUE)</f>
        <v>0</v>
      </c>
      <c r="J229" s="37"/>
      <c r="K229" s="203"/>
    </row>
    <row r="230" spans="1:11" s="131" customFormat="1" ht="14.25">
      <c r="A230" s="209"/>
      <c r="B230" s="223"/>
      <c r="C230" s="179" t="s">
        <v>604</v>
      </c>
      <c r="D230" s="37"/>
      <c r="E230" s="37"/>
      <c r="F230" s="37"/>
      <c r="G230" s="207"/>
      <c r="H230" s="37"/>
      <c r="I230" s="206"/>
      <c r="J230" s="37"/>
      <c r="K230" s="203"/>
    </row>
    <row r="231" spans="1:11" s="131" customFormat="1" ht="14.25">
      <c r="A231" s="209"/>
      <c r="B231" s="223"/>
      <c r="C231" s="179" t="s">
        <v>605</v>
      </c>
      <c r="D231" s="37"/>
      <c r="E231" s="37"/>
      <c r="F231" s="37"/>
      <c r="G231" s="207"/>
      <c r="H231" s="37"/>
      <c r="I231" s="206"/>
      <c r="J231" s="37"/>
      <c r="K231" s="203"/>
    </row>
    <row r="232" spans="1:11" s="131" customFormat="1" ht="14.25">
      <c r="A232" s="209"/>
      <c r="B232" s="223"/>
      <c r="C232" s="179"/>
      <c r="D232" s="37"/>
      <c r="E232" s="37"/>
      <c r="F232" s="37"/>
      <c r="G232" s="52"/>
      <c r="H232" s="37"/>
      <c r="I232" s="37"/>
      <c r="J232" s="37"/>
      <c r="K232" s="203"/>
    </row>
    <row r="233" spans="1:11" s="131" customFormat="1" ht="28.5">
      <c r="A233" s="210" t="s">
        <v>538</v>
      </c>
      <c r="B233" s="223" t="b">
        <f>IF(ErrMessages=TRUE,(IF(FAF25&gt;0,(IF(SSChkbx1=FALSE,TRUE,FALSE)))),FALSE)</f>
        <v>0</v>
      </c>
      <c r="C233" s="179" t="s">
        <v>526</v>
      </c>
      <c r="D233" s="37"/>
      <c r="E233" s="37"/>
      <c r="F233" s="37"/>
      <c r="G233" s="207" t="s">
        <v>529</v>
      </c>
      <c r="H233" s="206"/>
      <c r="I233" s="224" t="b">
        <v>0</v>
      </c>
      <c r="J233" s="37"/>
      <c r="K233" s="203"/>
    </row>
    <row r="234" spans="1:11" s="131" customFormat="1" ht="28.5">
      <c r="A234" s="210" t="s">
        <v>539</v>
      </c>
      <c r="B234" s="223" t="b">
        <f>IF(ErrMessages=TRUE,(IF(SSChkbx1=TRUE,(IF(FAF25=0,TRUE,FALSE)))),FALSE)</f>
        <v>0</v>
      </c>
      <c r="C234" s="179" t="s">
        <v>527</v>
      </c>
      <c r="D234" s="37"/>
      <c r="E234" s="37"/>
      <c r="F234" s="37"/>
      <c r="G234" s="52"/>
      <c r="H234" s="37"/>
      <c r="I234" s="37"/>
      <c r="J234" s="37"/>
      <c r="K234" s="203"/>
    </row>
    <row r="235" spans="1:11" s="131" customFormat="1" ht="14.25">
      <c r="A235" s="210" t="s">
        <v>540</v>
      </c>
      <c r="B235" s="223" t="b">
        <f>IF(ErrMessages=TRUE,(OR(E235=TRUE,F235=TRUE)),FALSE)</f>
        <v>0</v>
      </c>
      <c r="C235" s="179" t="s">
        <v>567</v>
      </c>
      <c r="D235" s="37"/>
      <c r="E235" s="37" t="b">
        <f>(IF(SSChkbx2=FALSE,(IF((SSH5+PPI14)&gt;0,TRUE,FALSE)),FALSE))</f>
        <v>0</v>
      </c>
      <c r="F235" s="37"/>
      <c r="G235" s="207" t="s">
        <v>530</v>
      </c>
      <c r="H235" s="37"/>
      <c r="I235" s="222" t="b">
        <v>0</v>
      </c>
      <c r="J235" s="37"/>
      <c r="K235" s="203"/>
    </row>
    <row r="236" spans="1:11" s="131" customFormat="1" ht="28.5">
      <c r="A236" s="210" t="s">
        <v>541</v>
      </c>
      <c r="B236" s="223" t="b">
        <f>IF(ErrMessages=TRUE,E236,FALSE)</f>
        <v>0</v>
      </c>
      <c r="C236" s="179" t="s">
        <v>533</v>
      </c>
      <c r="D236" s="37"/>
      <c r="E236" s="37" t="b">
        <f>(IF(SSChkbx2=TRUE,(IF((SSH5+PPI14)=0,TRUE,FALSE)),FALSE))</f>
        <v>0</v>
      </c>
      <c r="F236" s="37"/>
      <c r="G236" s="52"/>
      <c r="H236" s="37"/>
      <c r="I236" s="37"/>
      <c r="J236" s="37"/>
      <c r="K236" s="203"/>
    </row>
    <row r="237" spans="1:11" s="131" customFormat="1" ht="28.5">
      <c r="A237" s="210" t="s">
        <v>542</v>
      </c>
      <c r="B237" s="223" t="b">
        <f>IF(ErrMessages=TRUE,((IF(SSChkbx3=TRUE,(IF(PPI10=0,TRUE,FALSE)),FALSE))),FALSE)</f>
        <v>0</v>
      </c>
      <c r="C237" s="179" t="s">
        <v>535</v>
      </c>
      <c r="D237" s="37"/>
      <c r="E237" s="37"/>
      <c r="F237" s="37"/>
      <c r="G237" s="207" t="s">
        <v>534</v>
      </c>
      <c r="H237" s="37"/>
      <c r="I237" s="222" t="b">
        <v>0</v>
      </c>
      <c r="J237" s="37"/>
      <c r="K237" s="203"/>
    </row>
    <row r="238" spans="1:11" s="131" customFormat="1" ht="28.5">
      <c r="A238" s="210" t="s">
        <v>543</v>
      </c>
      <c r="B238" s="223" t="b">
        <f>IF(ErrMessages=TRUE,((IF(SSChkbx3=FALSE,(IF(PPI10&gt;0,TRUE,FALSE)),FALSE))),FALSE)</f>
        <v>0</v>
      </c>
      <c r="C238" s="179" t="s">
        <v>536</v>
      </c>
      <c r="D238" s="37"/>
      <c r="E238" s="37"/>
      <c r="F238" s="37"/>
      <c r="G238" s="52"/>
      <c r="H238" s="37"/>
      <c r="I238" s="37"/>
      <c r="J238" s="37"/>
      <c r="K238" s="203"/>
    </row>
    <row r="239" spans="1:11" s="131" customFormat="1" ht="14.25">
      <c r="A239" s="210"/>
      <c r="B239" s="223"/>
      <c r="C239" s="179"/>
      <c r="D239" s="37"/>
      <c r="E239" s="37"/>
      <c r="F239" s="37"/>
      <c r="G239" s="207" t="s">
        <v>553</v>
      </c>
      <c r="H239" s="37"/>
      <c r="I239" s="222" t="b">
        <v>0</v>
      </c>
      <c r="J239" s="37"/>
      <c r="K239" s="203"/>
    </row>
    <row r="240" spans="1:11" s="131" customFormat="1" ht="14.25">
      <c r="A240" s="210"/>
      <c r="B240" s="223"/>
      <c r="C240" s="179"/>
      <c r="D240" s="37"/>
      <c r="E240" s="37"/>
      <c r="F240" s="37"/>
      <c r="G240" s="207" t="s">
        <v>554</v>
      </c>
      <c r="H240" s="37"/>
      <c r="I240" s="222" t="b">
        <v>0</v>
      </c>
      <c r="J240" s="37"/>
      <c r="K240" s="203"/>
    </row>
    <row r="241" spans="1:11" s="131" customFormat="1" ht="14.25">
      <c r="A241" s="210"/>
      <c r="B241" s="223"/>
      <c r="C241" s="179"/>
      <c r="D241" s="37"/>
      <c r="E241" s="37"/>
      <c r="F241" s="37"/>
      <c r="G241" s="207" t="s">
        <v>555</v>
      </c>
      <c r="H241" s="37"/>
      <c r="I241" s="222" t="b">
        <v>0</v>
      </c>
      <c r="J241" s="37"/>
      <c r="K241" s="203"/>
    </row>
    <row r="242" spans="1:11" s="131" customFormat="1" ht="14.25">
      <c r="A242" s="210"/>
      <c r="B242" s="223"/>
      <c r="C242" s="179"/>
      <c r="D242" s="37"/>
      <c r="E242" s="37"/>
      <c r="F242" s="37"/>
      <c r="G242" s="207" t="s">
        <v>556</v>
      </c>
      <c r="H242" s="37"/>
      <c r="I242" s="222" t="b">
        <v>0</v>
      </c>
      <c r="J242" s="37"/>
      <c r="K242" s="203"/>
    </row>
    <row r="243" spans="1:11" s="131" customFormat="1" ht="14.25">
      <c r="A243" s="210"/>
      <c r="B243" s="223"/>
      <c r="C243" s="179"/>
      <c r="D243" s="37"/>
      <c r="E243" s="37"/>
      <c r="F243" s="37"/>
      <c r="G243" s="207" t="s">
        <v>557</v>
      </c>
      <c r="H243" s="37"/>
      <c r="I243" s="222" t="b">
        <v>0</v>
      </c>
      <c r="J243" s="37"/>
      <c r="K243" s="203"/>
    </row>
    <row r="244" spans="1:11" s="131" customFormat="1" ht="14.25">
      <c r="A244" s="210"/>
      <c r="B244" s="223"/>
      <c r="C244" s="179"/>
      <c r="D244" s="37"/>
      <c r="E244" s="37"/>
      <c r="F244" s="37"/>
      <c r="G244" s="52"/>
      <c r="H244" s="37"/>
      <c r="I244" s="37"/>
      <c r="J244" s="37"/>
      <c r="K244" s="203"/>
    </row>
    <row r="245" spans="1:11" s="131" customFormat="1" ht="14.25">
      <c r="A245" s="210"/>
      <c r="B245" s="223"/>
      <c r="C245" s="179"/>
      <c r="D245" s="37"/>
      <c r="E245" s="37"/>
      <c r="F245" s="37"/>
      <c r="G245" s="52"/>
      <c r="H245" s="37"/>
      <c r="I245" s="37"/>
      <c r="J245" s="37"/>
      <c r="K245" s="203"/>
    </row>
    <row r="246" spans="1:11" s="131" customFormat="1" ht="42.75">
      <c r="A246" s="209">
        <v>7</v>
      </c>
      <c r="B246" s="223" t="b">
        <f>IF(ErrMessages=TRUE,(AND(I246=TRUE,J246=TRUE)),FALSE)</f>
        <v>0</v>
      </c>
      <c r="C246" s="179" t="s">
        <v>632</v>
      </c>
      <c r="D246" s="37"/>
      <c r="E246" s="207" t="s">
        <v>537</v>
      </c>
      <c r="F246" s="207"/>
      <c r="G246" s="52"/>
      <c r="H246" s="37"/>
      <c r="I246" s="222" t="b">
        <v>0</v>
      </c>
      <c r="J246" s="224" t="b">
        <v>0</v>
      </c>
      <c r="K246" s="203"/>
    </row>
    <row r="247" spans="1:11" s="131" customFormat="1" ht="14.25">
      <c r="A247" s="209"/>
      <c r="B247" s="223"/>
      <c r="C247" s="179"/>
      <c r="D247" s="37"/>
      <c r="E247" s="207"/>
      <c r="F247" s="207"/>
      <c r="G247" s="207" t="s">
        <v>558</v>
      </c>
      <c r="H247" s="37"/>
      <c r="I247" s="222" t="b">
        <v>0</v>
      </c>
      <c r="J247" s="224"/>
      <c r="K247" s="203"/>
    </row>
    <row r="248" spans="1:11" s="131" customFormat="1" ht="14.25">
      <c r="A248" s="209"/>
      <c r="B248" s="223"/>
      <c r="C248" s="179"/>
      <c r="D248" s="37"/>
      <c r="E248" s="207"/>
      <c r="F248" s="207"/>
      <c r="G248" s="207" t="s">
        <v>559</v>
      </c>
      <c r="H248" s="37"/>
      <c r="I248" s="222" t="b">
        <v>0</v>
      </c>
      <c r="J248" s="224"/>
      <c r="K248" s="203"/>
    </row>
    <row r="249" spans="1:11" s="131" customFormat="1" ht="14.25">
      <c r="A249" s="209"/>
      <c r="B249" s="223"/>
      <c r="C249" s="179"/>
      <c r="D249" s="37"/>
      <c r="E249" s="207"/>
      <c r="F249" s="207"/>
      <c r="G249" s="207" t="s">
        <v>560</v>
      </c>
      <c r="H249" s="37"/>
      <c r="I249" s="222" t="b">
        <v>0</v>
      </c>
      <c r="J249" s="224"/>
      <c r="K249" s="203"/>
    </row>
    <row r="250" spans="1:11" s="131" customFormat="1" ht="14.25">
      <c r="A250" s="209"/>
      <c r="B250" s="223"/>
      <c r="C250" s="179"/>
      <c r="D250" s="37"/>
      <c r="E250" s="207"/>
      <c r="F250" s="207"/>
      <c r="G250" s="207" t="s">
        <v>561</v>
      </c>
      <c r="H250" s="37"/>
      <c r="I250" s="222" t="b">
        <v>0</v>
      </c>
      <c r="J250" s="224"/>
      <c r="K250" s="203"/>
    </row>
    <row r="251" spans="1:11" s="131" customFormat="1" ht="14.25">
      <c r="A251" s="209"/>
      <c r="B251" s="223"/>
      <c r="C251" s="179"/>
      <c r="D251" s="37"/>
      <c r="E251" s="207"/>
      <c r="F251" s="207"/>
      <c r="G251" s="52"/>
      <c r="H251" s="37"/>
      <c r="I251" s="222"/>
      <c r="J251" s="224"/>
      <c r="K251" s="203"/>
    </row>
    <row r="252" spans="1:11" s="131" customFormat="1" ht="14.25">
      <c r="A252" s="202"/>
      <c r="B252" s="37"/>
      <c r="C252" s="51"/>
      <c r="D252" s="37"/>
      <c r="E252" s="37"/>
      <c r="F252" s="37"/>
      <c r="G252" s="52"/>
      <c r="H252" s="37"/>
      <c r="I252" s="37"/>
      <c r="J252" s="37"/>
      <c r="K252" s="203"/>
    </row>
    <row r="253" spans="1:11" s="131" customFormat="1" ht="15">
      <c r="A253" s="202"/>
      <c r="B253" s="73" t="s">
        <v>544</v>
      </c>
      <c r="C253" s="51"/>
      <c r="D253" s="37"/>
      <c r="E253" s="37"/>
      <c r="F253" s="37"/>
      <c r="G253" s="52"/>
      <c r="H253" s="37"/>
      <c r="I253" s="37"/>
      <c r="J253" s="37"/>
      <c r="K253" s="203"/>
    </row>
    <row r="254" spans="1:11" s="131" customFormat="1" ht="53.25" customHeight="1">
      <c r="A254" s="202"/>
      <c r="B254" s="37" t="b">
        <f>IF(ErrMessages=TRUE,(+IF(FAErr1a=TRUE,FAErr1a,FAErr1b)),FALSE)</f>
        <v>1</v>
      </c>
      <c r="C254" s="179" t="str">
        <f>IF(ErrMessages=TRUE,(+IF(FAErr1a=TRUE,FAMessage1a,(+IF(FAErr1b=TRUE,FAMessage1b,"")))),FALSE)</f>
        <v>Please enter financial information.</v>
      </c>
      <c r="D254" s="37"/>
      <c r="E254" s="37"/>
      <c r="F254" s="37"/>
      <c r="G254" s="52"/>
      <c r="H254" s="37"/>
      <c r="I254" s="37"/>
      <c r="J254" s="37"/>
      <c r="K254" s="203"/>
    </row>
    <row r="255" spans="1:11" s="131" customFormat="1" ht="53.25" customHeight="1">
      <c r="A255" s="202"/>
      <c r="B255" s="37" t="b">
        <f>IF(ErrMessages=TRUE,(+IF(AND(FAF25+FAF33=FAF13,FAF13&lt;&gt;0),TRUE,FALSE)),FALSE)</f>
        <v>0</v>
      </c>
      <c r="C255" s="179" t="s">
        <v>597</v>
      </c>
      <c r="D255" s="37"/>
      <c r="E255" s="37"/>
      <c r="F255" s="37"/>
      <c r="G255" s="52"/>
      <c r="H255" s="37"/>
      <c r="I255" s="37"/>
      <c r="J255" s="37"/>
      <c r="K255" s="203"/>
    </row>
    <row r="256" spans="1:11" s="131" customFormat="1" ht="53.25" customHeight="1">
      <c r="A256" s="202"/>
      <c r="B256" s="37" t="b">
        <f>IF(ErrMessages=TRUE,(+IF(FAF13=0,TRUE,FALSE)),FALSE)</f>
        <v>1</v>
      </c>
      <c r="C256" s="179" t="s">
        <v>611</v>
      </c>
      <c r="D256" s="37"/>
      <c r="E256" s="37"/>
      <c r="F256" s="37"/>
      <c r="G256" s="52"/>
      <c r="H256" s="37"/>
      <c r="I256" s="37"/>
      <c r="J256" s="37"/>
      <c r="K256" s="203"/>
    </row>
    <row r="257" spans="1:11" s="131" customFormat="1" ht="28.5">
      <c r="A257" s="202"/>
      <c r="B257" s="37" t="b">
        <f>IF(ErrMessages=TRUE,IF(AND(ErrMessages=TRUE,TotalMembersCount&gt;0),(+IF(FAF25+FAF33=0,TRUE,FALSE)),FALSE),FALSE)</f>
        <v>0</v>
      </c>
      <c r="C257" s="179" t="s">
        <v>589</v>
      </c>
      <c r="D257" s="37"/>
      <c r="E257" s="37"/>
      <c r="F257" s="37"/>
      <c r="G257" s="52"/>
      <c r="H257" s="37"/>
      <c r="I257" s="37"/>
      <c r="J257" s="37"/>
      <c r="K257" s="203"/>
    </row>
    <row r="258" spans="1:11" s="131" customFormat="1" ht="14.25">
      <c r="A258" s="202"/>
      <c r="B258" s="37"/>
      <c r="C258" s="179" t="s">
        <v>599</v>
      </c>
      <c r="D258" s="37"/>
      <c r="E258" s="37"/>
      <c r="F258" s="37"/>
      <c r="G258" s="52"/>
      <c r="H258" s="37"/>
      <c r="I258" s="37"/>
      <c r="J258" s="37"/>
      <c r="K258" s="203"/>
    </row>
    <row r="259" spans="1:11" s="131" customFormat="1" ht="14.25">
      <c r="A259" s="202"/>
      <c r="B259" s="37"/>
      <c r="C259" s="37"/>
      <c r="D259" s="37"/>
      <c r="E259" s="37"/>
      <c r="F259" s="37"/>
      <c r="G259" s="52"/>
      <c r="H259" s="37"/>
      <c r="I259" s="37"/>
      <c r="J259" s="37"/>
      <c r="K259" s="203"/>
    </row>
    <row r="260" spans="1:11" s="131" customFormat="1" ht="28.5">
      <c r="A260" s="202"/>
      <c r="B260" s="37" t="b">
        <f>+IF(FAF25+FAF33=0,TRUE,FALSE)</f>
        <v>1</v>
      </c>
      <c r="C260" s="179" t="str">
        <f>+IF(FAErr2b=TRUE,"You did not report any funds designated (line E) or potentially available (Line H)","")</f>
        <v>You did not report any funds designated (line E) or potentially available (Line H)</v>
      </c>
      <c r="D260" s="37"/>
      <c r="E260" s="37"/>
      <c r="F260" s="37"/>
      <c r="G260" s="52"/>
      <c r="H260" s="37"/>
      <c r="I260" s="37"/>
      <c r="J260" s="37"/>
      <c r="K260" s="203"/>
    </row>
    <row r="261" spans="1:11" s="131" customFormat="1" ht="14.25">
      <c r="A261" s="202"/>
      <c r="B261" s="37"/>
      <c r="C261" s="179" t="str">
        <f>+IF(FAErr2=TRUE,"please explain how you are covering the cost of your retired members.","Retirement notations if needed:")</f>
        <v>Retirement notations if needed:</v>
      </c>
      <c r="D261" s="37"/>
      <c r="E261" s="37"/>
      <c r="F261" s="37"/>
      <c r="G261" s="52"/>
      <c r="H261" s="37"/>
      <c r="I261" s="37"/>
      <c r="J261" s="37"/>
      <c r="K261" s="203"/>
    </row>
    <row r="262" spans="1:11" s="131" customFormat="1" ht="14.25">
      <c r="A262" s="202"/>
      <c r="B262" s="37"/>
      <c r="C262" s="179"/>
      <c r="D262" s="37"/>
      <c r="E262" s="37"/>
      <c r="F262" s="37"/>
      <c r="G262" s="52"/>
      <c r="H262" s="37"/>
      <c r="I262" s="37"/>
      <c r="J262" s="37"/>
      <c r="K262" s="203"/>
    </row>
    <row r="263" spans="1:11" s="131" customFormat="1" ht="42.75">
      <c r="A263" s="202"/>
      <c r="B263" s="37" t="b">
        <f>IF(ErrMessages=TRUE,(+IF(FAF25+FAF33&gt;(FAF13-(FAF49+FAF50+FAF51)),TRUE,FALSE)),FALSE)</f>
        <v>0</v>
      </c>
      <c r="C263" s="179" t="s">
        <v>588</v>
      </c>
      <c r="D263" s="179"/>
      <c r="E263" s="179"/>
      <c r="F263" s="37"/>
      <c r="G263" s="52"/>
      <c r="H263" s="37"/>
      <c r="I263" s="37"/>
      <c r="J263" s="37"/>
      <c r="K263" s="203"/>
    </row>
    <row r="264" spans="1:11" s="131" customFormat="1" ht="28.5">
      <c r="A264" s="202"/>
      <c r="B264" s="37"/>
      <c r="C264" s="179" t="s">
        <v>587</v>
      </c>
      <c r="D264" s="179"/>
      <c r="E264" s="179"/>
      <c r="F264" s="37"/>
      <c r="G264" s="52"/>
      <c r="H264" s="37"/>
      <c r="I264" s="37"/>
      <c r="J264" s="37"/>
      <c r="K264" s="203"/>
    </row>
    <row r="265" spans="1:11" s="131" customFormat="1" ht="28.5">
      <c r="A265" s="202"/>
      <c r="B265" s="37"/>
      <c r="C265" s="179" t="s">
        <v>598</v>
      </c>
      <c r="D265" s="179"/>
      <c r="E265" s="179"/>
      <c r="F265" s="37"/>
      <c r="G265" s="52"/>
      <c r="H265" s="37"/>
      <c r="I265" s="37"/>
      <c r="J265" s="37"/>
      <c r="K265" s="203"/>
    </row>
    <row r="266" spans="1:11" s="131" customFormat="1" ht="14.25">
      <c r="A266" s="202"/>
      <c r="B266" s="37" t="b">
        <f>IF(ErrMessages=TRUE,(+IF(FAF13&lt;&gt;FAF37,TRUE,FALSE)),FALSE)</f>
        <v>0</v>
      </c>
      <c r="C266" s="179" t="s">
        <v>552</v>
      </c>
      <c r="D266" s="37"/>
      <c r="E266" s="37"/>
      <c r="F266" s="37"/>
      <c r="G266" s="52"/>
      <c r="H266" s="37"/>
      <c r="I266" s="37"/>
      <c r="J266" s="37"/>
      <c r="K266" s="203"/>
    </row>
    <row r="267" spans="1:11" s="131" customFormat="1" ht="14.25">
      <c r="A267" s="202"/>
      <c r="B267" s="37"/>
      <c r="C267" s="179"/>
      <c r="D267" s="37"/>
      <c r="E267" s="37"/>
      <c r="F267" s="37"/>
      <c r="G267" s="52"/>
      <c r="H267" s="37"/>
      <c r="I267" s="37"/>
      <c r="J267" s="37"/>
      <c r="K267" s="203"/>
    </row>
    <row r="268" spans="1:11" s="131" customFormat="1" ht="14.25">
      <c r="A268" s="202"/>
      <c r="B268" s="37"/>
      <c r="C268" s="179" t="s">
        <v>566</v>
      </c>
      <c r="D268" s="37" t="b">
        <f>+IF(FAErr1=TRUE,TRUE,(IF(FAErr2=TRUE,TRUE,IF(FAErr3=TRUE,TRUE,IF(FAErr4=TRUE,TRUE,FALSE)))))</f>
        <v>1</v>
      </c>
      <c r="E268" s="37"/>
      <c r="F268" s="37"/>
      <c r="G268" s="52"/>
      <c r="H268" s="37"/>
      <c r="I268" s="37"/>
      <c r="J268" s="37"/>
      <c r="K268" s="203"/>
    </row>
    <row r="269" spans="1:11" s="131" customFormat="1" ht="14.25">
      <c r="A269" s="202"/>
      <c r="B269" s="37"/>
      <c r="C269" s="51"/>
      <c r="D269" s="37"/>
      <c r="E269" s="37"/>
      <c r="F269" s="37"/>
      <c r="G269" s="52"/>
      <c r="H269" s="37"/>
      <c r="I269" s="37"/>
      <c r="J269" s="37"/>
      <c r="K269" s="203"/>
    </row>
    <row r="270" spans="1:11" s="131" customFormat="1" ht="18.75" customHeight="1">
      <c r="A270" s="202"/>
      <c r="B270" s="289" t="s">
        <v>545</v>
      </c>
      <c r="C270" s="289"/>
      <c r="D270" s="37"/>
      <c r="E270" s="37"/>
      <c r="F270" s="37"/>
      <c r="G270" s="52"/>
      <c r="H270" s="37"/>
      <c r="I270" s="37"/>
      <c r="J270" s="37"/>
      <c r="K270" s="203"/>
    </row>
    <row r="271" spans="1:11" s="131" customFormat="1" ht="14.25">
      <c r="A271" s="202"/>
      <c r="B271" s="37" t="b">
        <f>IF(ErrMessages=TRUE,(+IF(AND(I271=TRUE,PPI10=0),TRUE,FALSE)),FALSE)</f>
        <v>0</v>
      </c>
      <c r="C271" s="179" t="s">
        <v>616</v>
      </c>
      <c r="D271" s="37"/>
      <c r="E271" s="37"/>
      <c r="F271" s="37"/>
      <c r="G271" s="207" t="s">
        <v>534</v>
      </c>
      <c r="H271" s="206"/>
      <c r="I271" s="206" t="b">
        <f>+SSChkbx3</f>
        <v>0</v>
      </c>
      <c r="J271" s="37"/>
      <c r="K271" s="203"/>
    </row>
    <row r="272" spans="1:11" s="131" customFormat="1" ht="14.25">
      <c r="A272" s="202"/>
      <c r="B272" s="37" t="b">
        <f>IF(ErrMessages=TRUE,(+IF(AND(I271=FALSE,PPI10&gt;0),TRUE,FALSE)),FALSE)</f>
        <v>0</v>
      </c>
      <c r="C272" s="179" t="s">
        <v>581</v>
      </c>
      <c r="D272" s="37"/>
      <c r="E272" s="37"/>
      <c r="F272" s="37"/>
      <c r="G272" s="52"/>
      <c r="H272" s="37"/>
      <c r="I272" s="37"/>
      <c r="J272" s="37"/>
      <c r="K272" s="203"/>
    </row>
    <row r="273" spans="1:11" s="131" customFormat="1" ht="14.25">
      <c r="A273" s="202"/>
      <c r="B273" s="37"/>
      <c r="C273" s="179" t="s">
        <v>569</v>
      </c>
      <c r="D273" s="37" t="b">
        <f>+IF(PPErrI10a=TRUE,TRUE,(IF(PPErrI10b=TRUE,TRUE,FALSE)))</f>
        <v>0</v>
      </c>
      <c r="E273" s="37"/>
      <c r="F273" s="37"/>
      <c r="G273" s="52"/>
      <c r="H273" s="37"/>
      <c r="I273" s="37"/>
      <c r="J273" s="37"/>
      <c r="K273" s="203"/>
    </row>
    <row r="274" spans="1:11" s="131" customFormat="1" ht="14.25">
      <c r="A274" s="202"/>
      <c r="B274" s="37"/>
      <c r="C274" s="179"/>
      <c r="D274" s="37"/>
      <c r="E274" s="37"/>
      <c r="F274" s="37"/>
      <c r="G274" s="52"/>
      <c r="H274" s="37"/>
      <c r="I274" s="37"/>
      <c r="J274" s="37"/>
      <c r="K274" s="203"/>
    </row>
    <row r="275" spans="1:11" s="131" customFormat="1" ht="14.25">
      <c r="A275" s="202"/>
      <c r="B275" s="37" t="b">
        <f>IF(ErrMessages=TRUE,(+IF(AND(I275=TRUE,PPI13=0),TRUE,FALSE)),FALSE)</f>
        <v>0</v>
      </c>
      <c r="C275" s="179" t="s">
        <v>582</v>
      </c>
      <c r="D275" s="37"/>
      <c r="E275" s="37"/>
      <c r="F275" s="37"/>
      <c r="G275" s="207" t="s">
        <v>546</v>
      </c>
      <c r="H275" s="37"/>
      <c r="I275" s="37" t="b">
        <f>+IF(SSChkbx8a=SSChkbx8b,SSChkbx8a,TRUE)</f>
        <v>0</v>
      </c>
      <c r="J275" s="37"/>
      <c r="K275" s="203"/>
    </row>
    <row r="276" spans="1:11" s="131" customFormat="1" ht="14.25">
      <c r="A276" s="202"/>
      <c r="B276" s="37" t="b">
        <f>IF(ErrMessages=TRUE,(+IF(AND(I275=FALSE,PPI13&gt;0),TRUE,FALSE)),FALSE)</f>
        <v>0</v>
      </c>
      <c r="C276" s="179" t="s">
        <v>583</v>
      </c>
      <c r="D276" s="37"/>
      <c r="E276" s="37"/>
      <c r="F276" s="37"/>
      <c r="G276" s="52"/>
      <c r="H276" s="37"/>
      <c r="I276" s="37"/>
      <c r="J276" s="37"/>
      <c r="K276" s="203"/>
    </row>
    <row r="277" spans="1:11" s="131" customFormat="1" ht="14.25">
      <c r="A277" s="202"/>
      <c r="B277" s="37"/>
      <c r="C277" s="179" t="s">
        <v>570</v>
      </c>
      <c r="D277" s="37" t="b">
        <f>+IF(PPErrI13a=TRUE,TRUE,(IF(PPErrI13b=TRUE,TRUE,FALSE)))</f>
        <v>0</v>
      </c>
      <c r="E277" s="37"/>
      <c r="F277" s="37"/>
      <c r="G277" s="52"/>
      <c r="H277" s="37"/>
      <c r="I277" s="37"/>
      <c r="J277" s="37"/>
      <c r="K277" s="203"/>
    </row>
    <row r="278" spans="1:11" s="131" customFormat="1" ht="14.25">
      <c r="A278" s="202"/>
      <c r="B278" s="37"/>
      <c r="C278" s="179"/>
      <c r="D278" s="37"/>
      <c r="E278" s="37"/>
      <c r="F278" s="37"/>
      <c r="G278" s="52"/>
      <c r="H278" s="37"/>
      <c r="I278" s="37"/>
      <c r="J278" s="37"/>
      <c r="K278" s="203"/>
    </row>
    <row r="279" spans="1:11" s="131" customFormat="1" ht="14.25">
      <c r="A279" s="202"/>
      <c r="B279" s="37" t="b">
        <f>IF(ErrMessages=TRUE,(+IF(AND(I279=FALSE,(PPI14)&gt;0),TRUE,FALSE)),FALSE)</f>
        <v>0</v>
      </c>
      <c r="C279" s="179" t="s">
        <v>584</v>
      </c>
      <c r="D279" s="37"/>
      <c r="E279" s="37"/>
      <c r="F279" s="37"/>
      <c r="G279" s="207" t="s">
        <v>547</v>
      </c>
      <c r="H279" s="37"/>
      <c r="I279" s="37" t="b">
        <f>+SSChkbx2</f>
        <v>0</v>
      </c>
      <c r="J279" s="37"/>
      <c r="K279" s="203"/>
    </row>
    <row r="280" spans="1:11" s="131" customFormat="1" ht="14.25">
      <c r="A280" s="202"/>
      <c r="B280" s="37" t="b">
        <f>IF(ErrMessages=TRUE,(+IF(AND(PPI14&gt;0,PPI15=0),TRUE,FALSE)),FALSE)</f>
        <v>0</v>
      </c>
      <c r="C280" s="179" t="s">
        <v>585</v>
      </c>
      <c r="D280" s="37"/>
      <c r="E280" s="37"/>
      <c r="F280" s="37"/>
      <c r="G280" s="37"/>
      <c r="H280" s="37"/>
      <c r="I280" s="37"/>
      <c r="J280" s="37"/>
      <c r="K280" s="203"/>
    </row>
    <row r="281" spans="1:11" s="131" customFormat="1" ht="42.75">
      <c r="A281" s="202"/>
      <c r="B281" s="37" t="b">
        <f>IF(ErrMessages=TRUE,(+IF(AND(PPI14=0,PPI15&gt;0),TRUE,FALSE)),FALSE)</f>
        <v>0</v>
      </c>
      <c r="C281" s="179" t="s">
        <v>586</v>
      </c>
      <c r="D281" s="37"/>
      <c r="E281" s="37"/>
      <c r="F281" s="37"/>
      <c r="G281" s="37"/>
      <c r="H281" s="37"/>
      <c r="I281" s="37"/>
      <c r="J281" s="37"/>
      <c r="K281" s="203"/>
    </row>
    <row r="282" spans="1:11" s="131" customFormat="1" ht="14.25">
      <c r="A282" s="202"/>
      <c r="B282" s="37"/>
      <c r="C282" s="179" t="s">
        <v>571</v>
      </c>
      <c r="D282" s="37" t="b">
        <f>+IF(PPErrI14=TRUE,TRUE,(IF(PPErrI14=TRUE,TRUE,FALSE)))</f>
        <v>0</v>
      </c>
      <c r="E282" s="37"/>
      <c r="F282" s="37"/>
      <c r="G282" s="37"/>
      <c r="H282" s="37"/>
      <c r="I282" s="37"/>
      <c r="J282" s="37"/>
      <c r="K282" s="203"/>
    </row>
    <row r="283" spans="1:11" s="131" customFormat="1" ht="14.25">
      <c r="A283" s="202"/>
      <c r="B283" s="37"/>
      <c r="C283" s="179"/>
      <c r="D283" s="37"/>
      <c r="E283" s="37"/>
      <c r="F283" s="37"/>
      <c r="G283" s="37"/>
      <c r="H283" s="37"/>
      <c r="I283" s="37"/>
      <c r="J283" s="37"/>
      <c r="K283" s="203"/>
    </row>
    <row r="284" spans="1:11" s="131" customFormat="1" ht="17.25" customHeight="1">
      <c r="A284" s="202"/>
      <c r="B284" s="37" t="b">
        <f>IF(ErrMessages=TRUE,(+IF(AND(CostAndAvg=0,Cen70Older&gt;0),TRUE,FALSE)),FALSE)</f>
        <v>0</v>
      </c>
      <c r="C284" s="335" t="s">
        <v>609</v>
      </c>
      <c r="D284" s="335"/>
      <c r="E284" s="37"/>
      <c r="F284" s="334" t="s">
        <v>607</v>
      </c>
      <c r="G284" s="334"/>
      <c r="H284" s="334"/>
      <c r="I284" s="37"/>
      <c r="J284" s="37"/>
      <c r="K284" s="203"/>
    </row>
    <row r="285" spans="1:11" s="131" customFormat="1" ht="14.25">
      <c r="A285" s="202"/>
      <c r="B285" s="37"/>
      <c r="C285" s="179"/>
      <c r="D285" s="37"/>
      <c r="E285" s="37"/>
      <c r="F285" s="334" t="s">
        <v>608</v>
      </c>
      <c r="G285" s="334"/>
      <c r="H285" s="334"/>
      <c r="I285" s="37">
        <f>+IndCost+AsstLivCost+SkillCost+AvgPerPerson</f>
        <v>0</v>
      </c>
      <c r="J285" s="37"/>
      <c r="K285" s="203"/>
    </row>
    <row r="286" spans="1:11" s="131" customFormat="1" ht="14.25" customHeight="1">
      <c r="A286" s="202"/>
      <c r="B286" s="37"/>
      <c r="C286" s="179"/>
      <c r="D286" s="37"/>
      <c r="E286" s="37"/>
      <c r="F286" s="334" t="s">
        <v>610</v>
      </c>
      <c r="G286" s="334"/>
      <c r="H286" s="334"/>
      <c r="I286" s="37">
        <f>+Cen70Older</f>
        <v>0</v>
      </c>
      <c r="J286" s="37"/>
      <c r="K286" s="203"/>
    </row>
    <row r="287" spans="1:11" s="131" customFormat="1" ht="14.25">
      <c r="A287" s="202"/>
      <c r="B287" s="37"/>
      <c r="C287" s="179"/>
      <c r="D287" s="37"/>
      <c r="E287" s="37"/>
      <c r="F287" s="37"/>
      <c r="G287" s="37"/>
      <c r="H287" s="37"/>
      <c r="I287" s="37"/>
      <c r="J287" s="37"/>
      <c r="K287" s="203"/>
    </row>
    <row r="288" spans="1:11" s="131" customFormat="1" ht="14.25">
      <c r="A288" s="202"/>
      <c r="B288" s="37"/>
      <c r="C288" s="179"/>
      <c r="D288" s="37"/>
      <c r="E288" s="37"/>
      <c r="F288" s="37"/>
      <c r="G288" s="37"/>
      <c r="H288" s="37"/>
      <c r="I288" s="37"/>
      <c r="J288" s="37"/>
      <c r="K288" s="203"/>
    </row>
    <row r="289" spans="1:11" s="131" customFormat="1" ht="14.25">
      <c r="A289" s="202"/>
      <c r="B289" s="37"/>
      <c r="C289" s="179"/>
      <c r="D289" s="37"/>
      <c r="E289" s="37"/>
      <c r="F289" s="37"/>
      <c r="G289" s="37"/>
      <c r="H289" s="37"/>
      <c r="I289" s="37"/>
      <c r="J289" s="37"/>
      <c r="K289" s="203"/>
    </row>
    <row r="290" spans="1:11" s="131" customFormat="1" ht="14.25">
      <c r="A290" s="202"/>
      <c r="B290" s="37"/>
      <c r="C290" s="179"/>
      <c r="D290" s="37"/>
      <c r="E290" s="37"/>
      <c r="F290" s="37"/>
      <c r="G290" s="37"/>
      <c r="H290" s="37"/>
      <c r="I290" s="37"/>
      <c r="J290" s="37"/>
      <c r="K290" s="203"/>
    </row>
    <row r="291" spans="1:11" s="131" customFormat="1" ht="14.25">
      <c r="A291" s="202"/>
      <c r="B291" s="37" t="b">
        <f>IF(ErrMessages=TRUE,(+IF(AND(IndCost&gt;0,IndCensus=0),TRUE,FALSE)),FALSE)</f>
        <v>0</v>
      </c>
      <c r="C291" s="179" t="s">
        <v>576</v>
      </c>
      <c r="D291" s="37"/>
      <c r="E291" s="37"/>
      <c r="F291" s="37"/>
      <c r="G291" s="206" t="s">
        <v>548</v>
      </c>
      <c r="H291" s="37"/>
      <c r="I291" s="37"/>
      <c r="J291" s="37"/>
      <c r="K291" s="203"/>
    </row>
    <row r="292" spans="1:11" s="131" customFormat="1" ht="14.25">
      <c r="A292" s="202"/>
      <c r="B292" s="37" t="b">
        <f>IF(ErrMessages=TRUE,(+IF(AND(IndCost=0,IndCensus&gt;0),TRUE,FALSE)),FALSE)</f>
        <v>0</v>
      </c>
      <c r="C292" s="179" t="s">
        <v>575</v>
      </c>
      <c r="D292" s="37"/>
      <c r="E292" s="37"/>
      <c r="F292" s="37"/>
      <c r="G292" s="37"/>
      <c r="H292" s="37"/>
      <c r="I292" s="37"/>
      <c r="J292" s="37"/>
      <c r="K292" s="203"/>
    </row>
    <row r="293" spans="1:11" s="131" customFormat="1" ht="14.25">
      <c r="A293" s="202"/>
      <c r="B293" s="37"/>
      <c r="C293" s="179" t="s">
        <v>572</v>
      </c>
      <c r="D293" s="37" t="b">
        <f>+IF(PPErrG28a=TRUE,TRUE,(IF(PPErrG28b=TRUE,TRUE,FALSE)))</f>
        <v>0</v>
      </c>
      <c r="E293" s="37"/>
      <c r="F293" s="37"/>
      <c r="G293" s="37"/>
      <c r="H293" s="37"/>
      <c r="I293" s="37"/>
      <c r="J293" s="37"/>
      <c r="K293" s="203"/>
    </row>
    <row r="294" spans="1:11" s="131" customFormat="1" ht="14.25">
      <c r="A294" s="202"/>
      <c r="B294" s="37"/>
      <c r="C294" s="179"/>
      <c r="D294" s="37"/>
      <c r="E294" s="37"/>
      <c r="F294" s="37"/>
      <c r="G294" s="37"/>
      <c r="H294" s="37"/>
      <c r="I294" s="37"/>
      <c r="J294" s="37"/>
      <c r="K294" s="203"/>
    </row>
    <row r="295" spans="1:11" s="131" customFormat="1" ht="28.5">
      <c r="A295" s="202"/>
      <c r="B295" s="37" t="b">
        <f>IF(ErrMessages=TRUE,(+IF(AND(AsstLivCost&gt;0,AsstLivCensus=0),TRUE,FALSE)),FALSE)</f>
        <v>0</v>
      </c>
      <c r="C295" s="179" t="s">
        <v>578</v>
      </c>
      <c r="D295" s="37"/>
      <c r="E295" s="37"/>
      <c r="F295" s="37"/>
      <c r="G295" s="206" t="s">
        <v>549</v>
      </c>
      <c r="H295" s="37"/>
      <c r="I295" s="37"/>
      <c r="J295" s="37"/>
      <c r="K295" s="203"/>
    </row>
    <row r="296" spans="1:11" s="131" customFormat="1" ht="28.5">
      <c r="A296" s="202"/>
      <c r="B296" s="37" t="b">
        <f>IF(ErrMessages=TRUE,(+IF(AND(AsstLivCost=0,AsstLivCensus&gt;0),TRUE,FALSE)),FALSE)</f>
        <v>0</v>
      </c>
      <c r="C296" s="179" t="s">
        <v>577</v>
      </c>
      <c r="D296" s="37"/>
      <c r="E296" s="37"/>
      <c r="F296" s="37"/>
      <c r="G296" s="37"/>
      <c r="H296" s="37"/>
      <c r="I296" s="37"/>
      <c r="J296" s="37"/>
      <c r="K296" s="203"/>
    </row>
    <row r="297" spans="1:11" s="131" customFormat="1" ht="14.25">
      <c r="A297" s="202"/>
      <c r="B297" s="37"/>
      <c r="C297" s="179" t="s">
        <v>573</v>
      </c>
      <c r="D297" s="37" t="b">
        <f>+IF(PPErrG29a=TRUE,TRUE,(IF(PPErrG29b=TRUE,TRUE,FALSE)))</f>
        <v>0</v>
      </c>
      <c r="E297" s="37"/>
      <c r="F297" s="37"/>
      <c r="G297" s="37"/>
      <c r="H297" s="37"/>
      <c r="I297" s="37"/>
      <c r="J297" s="37"/>
      <c r="K297" s="203"/>
    </row>
    <row r="298" spans="1:11" s="131" customFormat="1" ht="14.25">
      <c r="A298" s="202"/>
      <c r="B298" s="37"/>
      <c r="C298" s="179"/>
      <c r="D298" s="37"/>
      <c r="E298" s="37"/>
      <c r="F298" s="37"/>
      <c r="G298" s="37"/>
      <c r="H298" s="37"/>
      <c r="I298" s="37"/>
      <c r="J298" s="37"/>
      <c r="K298" s="203"/>
    </row>
    <row r="299" spans="1:11" s="131" customFormat="1" ht="28.5">
      <c r="A299" s="202"/>
      <c r="B299" s="37" t="b">
        <f>IF(ErrMessages=TRUE,(+IF(AND(SkillCost&gt;0,SkillCensus=0),TRUE,FALSE)),FALSE)</f>
        <v>0</v>
      </c>
      <c r="C299" s="179" t="s">
        <v>579</v>
      </c>
      <c r="D299" s="37"/>
      <c r="E299" s="37"/>
      <c r="F299" s="37"/>
      <c r="G299" s="206" t="s">
        <v>550</v>
      </c>
      <c r="H299" s="37"/>
      <c r="I299" s="37"/>
      <c r="J299" s="37"/>
      <c r="K299" s="203"/>
    </row>
    <row r="300" spans="1:11" s="131" customFormat="1" ht="28.5">
      <c r="A300" s="202"/>
      <c r="B300" s="37" t="b">
        <f>IF(ErrMessages=TRUE,(+IF(AND(SkillCost=0,SkillCensus&gt;0),TRUE,FALSE)),FALSE)</f>
        <v>0</v>
      </c>
      <c r="C300" s="179" t="s">
        <v>580</v>
      </c>
      <c r="D300" s="37"/>
      <c r="E300" s="37"/>
      <c r="F300" s="37"/>
      <c r="G300" s="37"/>
      <c r="H300" s="37"/>
      <c r="I300" s="37"/>
      <c r="J300" s="37"/>
      <c r="K300" s="203"/>
    </row>
    <row r="301" spans="1:11" s="131" customFormat="1" ht="14.25">
      <c r="A301" s="202"/>
      <c r="B301" s="37"/>
      <c r="C301" s="179" t="s">
        <v>574</v>
      </c>
      <c r="D301" s="37" t="b">
        <f>+IF(PPErrG30a=TRUE,TRUE,(IF(PPErrG30b=TRUE,TRUE,FALSE)))</f>
        <v>0</v>
      </c>
      <c r="E301" s="37"/>
      <c r="F301" s="37"/>
      <c r="G301" s="37"/>
      <c r="H301" s="37"/>
      <c r="I301" s="37"/>
      <c r="J301" s="37"/>
      <c r="K301" s="203"/>
    </row>
    <row r="302" spans="1:11" s="131" customFormat="1" ht="14.25">
      <c r="A302" s="202"/>
      <c r="B302" s="37"/>
      <c r="C302" s="51"/>
      <c r="D302" s="37"/>
      <c r="E302" s="37"/>
      <c r="F302" s="37"/>
      <c r="G302" s="37"/>
      <c r="H302" s="37"/>
      <c r="I302" s="37"/>
      <c r="J302" s="37"/>
      <c r="K302" s="203"/>
    </row>
    <row r="303" spans="1:11" s="131" customFormat="1" ht="15.75" customHeight="1">
      <c r="A303" s="202"/>
      <c r="B303" s="289" t="s">
        <v>562</v>
      </c>
      <c r="C303" s="289"/>
      <c r="D303" s="37"/>
      <c r="E303" s="37"/>
      <c r="F303" s="37"/>
      <c r="G303" s="37"/>
      <c r="H303" s="37"/>
      <c r="I303" s="37"/>
      <c r="J303" s="37"/>
      <c r="K303" s="203"/>
    </row>
    <row r="304" spans="1:11" s="131" customFormat="1" ht="24" customHeight="1">
      <c r="A304" s="202"/>
      <c r="B304" s="212"/>
      <c r="C304" s="213" t="s">
        <v>563</v>
      </c>
      <c r="D304" s="213"/>
      <c r="E304" s="211"/>
      <c r="F304" s="211"/>
      <c r="G304" s="211"/>
      <c r="H304" s="37"/>
      <c r="I304" s="37"/>
      <c r="J304" s="37"/>
      <c r="K304" s="203"/>
    </row>
    <row r="305" spans="1:11" s="131" customFormat="1" ht="14.25">
      <c r="A305" s="202"/>
      <c r="B305" s="37"/>
      <c r="C305" s="51"/>
      <c r="D305" s="37"/>
      <c r="E305" s="37"/>
      <c r="F305" s="37"/>
      <c r="G305" s="37"/>
      <c r="H305" s="37"/>
      <c r="I305" s="37"/>
      <c r="J305" s="37"/>
      <c r="K305" s="203"/>
    </row>
    <row r="306" spans="1:11" s="131" customFormat="1" ht="14.25">
      <c r="A306" s="202"/>
      <c r="B306" s="37"/>
      <c r="C306" s="51"/>
      <c r="D306" s="37"/>
      <c r="E306" s="37"/>
      <c r="F306" s="37"/>
      <c r="G306" s="37"/>
      <c r="H306" s="37"/>
      <c r="I306" s="37"/>
      <c r="J306" s="37"/>
      <c r="K306" s="203"/>
    </row>
    <row r="307" spans="1:11" s="131" customFormat="1" ht="14.25">
      <c r="A307" s="202"/>
      <c r="B307" s="37"/>
      <c r="C307" s="51"/>
      <c r="D307" s="37"/>
      <c r="E307" s="37"/>
      <c r="F307" s="37"/>
      <c r="G307" s="37"/>
      <c r="H307" s="37"/>
      <c r="I307" s="37"/>
      <c r="J307" s="37"/>
      <c r="K307" s="203"/>
    </row>
    <row r="308" spans="1:11" s="131" customFormat="1" ht="14.25">
      <c r="A308" s="202"/>
      <c r="B308" s="37"/>
      <c r="C308" s="51"/>
      <c r="D308" s="37"/>
      <c r="E308" s="37"/>
      <c r="F308" s="37"/>
      <c r="G308" s="37"/>
      <c r="H308" s="37"/>
      <c r="I308" s="37"/>
      <c r="J308" s="37"/>
      <c r="K308" s="203"/>
    </row>
    <row r="309" spans="1:11" s="131" customFormat="1" ht="14.25">
      <c r="A309" s="202"/>
      <c r="B309" s="37"/>
      <c r="C309" s="51"/>
      <c r="D309" s="37"/>
      <c r="E309" s="37"/>
      <c r="F309" s="37"/>
      <c r="G309" s="37"/>
      <c r="H309" s="37"/>
      <c r="I309" s="37"/>
      <c r="J309" s="37"/>
      <c r="K309" s="203"/>
    </row>
    <row r="310" spans="1:11" s="131" customFormat="1" ht="14.25">
      <c r="A310" s="202"/>
      <c r="B310" s="37"/>
      <c r="C310" s="51"/>
      <c r="D310" s="37"/>
      <c r="E310" s="37"/>
      <c r="F310" s="37"/>
      <c r="G310" s="37"/>
      <c r="H310" s="37"/>
      <c r="I310" s="37"/>
      <c r="J310" s="37"/>
      <c r="K310" s="203"/>
    </row>
    <row r="311" spans="1:11" s="131" customFormat="1" ht="14.25">
      <c r="A311" s="202"/>
      <c r="B311" s="37"/>
      <c r="C311" s="51"/>
      <c r="D311" s="37"/>
      <c r="E311" s="37"/>
      <c r="F311" s="37"/>
      <c r="G311" s="37"/>
      <c r="H311" s="37"/>
      <c r="I311" s="37"/>
      <c r="J311" s="37"/>
      <c r="K311" s="203"/>
    </row>
    <row r="312" spans="1:11" s="131" customFormat="1" ht="14.25">
      <c r="A312" s="202"/>
      <c r="B312" s="37"/>
      <c r="C312" s="51"/>
      <c r="D312" s="37"/>
      <c r="E312" s="37"/>
      <c r="F312" s="37"/>
      <c r="G312" s="37"/>
      <c r="H312" s="37"/>
      <c r="I312" s="37"/>
      <c r="J312" s="37"/>
      <c r="K312" s="203"/>
    </row>
    <row r="313" spans="1:11" s="131" customFormat="1" ht="14.25">
      <c r="A313" s="202"/>
      <c r="B313" s="37"/>
      <c r="C313" s="51"/>
      <c r="D313" s="37"/>
      <c r="E313" s="37"/>
      <c r="F313" s="37"/>
      <c r="G313" s="37"/>
      <c r="H313" s="37"/>
      <c r="I313" s="37"/>
      <c r="J313" s="37"/>
      <c r="K313" s="203"/>
    </row>
    <row r="314" spans="1:11" s="131" customFormat="1" ht="14.25">
      <c r="A314" s="202"/>
      <c r="B314" s="37"/>
      <c r="C314" s="51"/>
      <c r="D314" s="37"/>
      <c r="E314" s="37"/>
      <c r="F314" s="37"/>
      <c r="G314" s="37"/>
      <c r="H314" s="37"/>
      <c r="I314" s="37"/>
      <c r="J314" s="37"/>
      <c r="K314" s="203"/>
    </row>
    <row r="315" spans="1:11" s="131" customFormat="1" ht="14.25">
      <c r="A315" s="202"/>
      <c r="B315" s="37"/>
      <c r="C315" s="51"/>
      <c r="D315" s="37"/>
      <c r="E315" s="37"/>
      <c r="F315" s="37"/>
      <c r="G315" s="37"/>
      <c r="H315" s="37"/>
      <c r="I315" s="37"/>
      <c r="J315" s="37"/>
      <c r="K315" s="203"/>
    </row>
    <row r="316" spans="1:11" s="131" customFormat="1" ht="14.25">
      <c r="A316" s="202"/>
      <c r="B316" s="37"/>
      <c r="C316" s="51"/>
      <c r="D316" s="37"/>
      <c r="E316" s="37"/>
      <c r="F316" s="37"/>
      <c r="G316" s="37"/>
      <c r="H316" s="37"/>
      <c r="I316" s="37"/>
      <c r="J316" s="37"/>
      <c r="K316" s="203"/>
    </row>
    <row r="317" spans="1:11" s="131" customFormat="1" ht="14.25">
      <c r="A317" s="202"/>
      <c r="B317" s="37"/>
      <c r="C317" s="51"/>
      <c r="D317" s="37"/>
      <c r="E317" s="37"/>
      <c r="F317" s="37"/>
      <c r="G317" s="37"/>
      <c r="H317" s="37"/>
      <c r="I317" s="37"/>
      <c r="J317" s="37"/>
      <c r="K317" s="203"/>
    </row>
    <row r="318" spans="1:11" s="131" customFormat="1" ht="14.25">
      <c r="A318" s="202"/>
      <c r="B318" s="37"/>
      <c r="C318" s="51"/>
      <c r="D318" s="37"/>
      <c r="E318" s="37"/>
      <c r="F318" s="37"/>
      <c r="G318" s="37"/>
      <c r="H318" s="37"/>
      <c r="I318" s="37"/>
      <c r="J318" s="37"/>
      <c r="K318" s="203"/>
    </row>
    <row r="319" spans="1:11" s="131" customFormat="1" ht="14.25">
      <c r="A319" s="202"/>
      <c r="B319" s="37"/>
      <c r="C319" s="51"/>
      <c r="D319" s="37"/>
      <c r="E319" s="37"/>
      <c r="F319" s="37"/>
      <c r="G319" s="37"/>
      <c r="H319" s="37"/>
      <c r="I319" s="37"/>
      <c r="J319" s="37"/>
      <c r="K319" s="203"/>
    </row>
    <row r="320" spans="1:11" s="131" customFormat="1" ht="14.25">
      <c r="A320" s="202"/>
      <c r="B320" s="37"/>
      <c r="C320" s="51"/>
      <c r="D320" s="37"/>
      <c r="E320" s="37"/>
      <c r="F320" s="37"/>
      <c r="G320" s="37"/>
      <c r="H320" s="37"/>
      <c r="I320" s="37"/>
      <c r="J320" s="37"/>
      <c r="K320" s="203"/>
    </row>
    <row r="321" spans="1:11" s="131" customFormat="1" ht="14.25">
      <c r="A321" s="202"/>
      <c r="B321" s="37"/>
      <c r="C321" s="51"/>
      <c r="D321" s="37"/>
      <c r="E321" s="37"/>
      <c r="F321" s="37"/>
      <c r="G321" s="37"/>
      <c r="H321" s="37"/>
      <c r="I321" s="37"/>
      <c r="J321" s="37"/>
      <c r="K321" s="203"/>
    </row>
    <row r="322" spans="1:11" s="131" customFormat="1" ht="14.25">
      <c r="A322" s="202"/>
      <c r="B322" s="37"/>
      <c r="C322" s="51"/>
      <c r="D322" s="37"/>
      <c r="E322" s="37"/>
      <c r="F322" s="37"/>
      <c r="G322" s="37"/>
      <c r="H322" s="37"/>
      <c r="I322" s="37"/>
      <c r="J322" s="37"/>
      <c r="K322" s="203"/>
    </row>
    <row r="323" spans="1:11" s="131" customFormat="1" ht="14.25">
      <c r="A323" s="202"/>
      <c r="B323" s="37"/>
      <c r="C323" s="51"/>
      <c r="D323" s="37"/>
      <c r="E323" s="37"/>
      <c r="F323" s="37"/>
      <c r="G323" s="37"/>
      <c r="H323" s="37"/>
      <c r="I323" s="37"/>
      <c r="J323" s="37"/>
      <c r="K323" s="203"/>
    </row>
    <row r="324" spans="1:11" s="131" customFormat="1" ht="14.25">
      <c r="A324" s="202"/>
      <c r="B324" s="37"/>
      <c r="C324" s="51"/>
      <c r="D324" s="37"/>
      <c r="E324" s="37"/>
      <c r="F324" s="37"/>
      <c r="G324" s="37"/>
      <c r="H324" s="37"/>
      <c r="I324" s="37"/>
      <c r="J324" s="37"/>
      <c r="K324" s="203"/>
    </row>
    <row r="325" spans="1:11" s="131" customFormat="1" ht="14.25">
      <c r="A325" s="202"/>
      <c r="B325" s="37"/>
      <c r="C325" s="51"/>
      <c r="D325" s="37"/>
      <c r="E325" s="37"/>
      <c r="F325" s="37"/>
      <c r="G325" s="37"/>
      <c r="H325" s="37"/>
      <c r="I325" s="37"/>
      <c r="J325" s="37"/>
      <c r="K325" s="203"/>
    </row>
    <row r="326" spans="1:11" s="131" customFormat="1" ht="14.25">
      <c r="A326" s="202"/>
      <c r="B326" s="37"/>
      <c r="C326" s="51"/>
      <c r="D326" s="37"/>
      <c r="E326" s="37"/>
      <c r="F326" s="37"/>
      <c r="G326" s="37"/>
      <c r="H326" s="37"/>
      <c r="I326" s="37"/>
      <c r="J326" s="37"/>
      <c r="K326" s="203"/>
    </row>
    <row r="327" spans="1:11" s="131" customFormat="1" ht="14.25">
      <c r="A327" s="202"/>
      <c r="B327" s="37"/>
      <c r="C327" s="51"/>
      <c r="D327" s="37"/>
      <c r="E327" s="37"/>
      <c r="F327" s="37"/>
      <c r="G327" s="37"/>
      <c r="H327" s="37"/>
      <c r="I327" s="37"/>
      <c r="J327" s="37"/>
      <c r="K327" s="203"/>
    </row>
    <row r="328" spans="1:11" s="131" customFormat="1" ht="14.25">
      <c r="A328" s="202"/>
      <c r="B328" s="37"/>
      <c r="C328" s="51"/>
      <c r="D328" s="37"/>
      <c r="E328" s="37"/>
      <c r="F328" s="37"/>
      <c r="G328" s="37"/>
      <c r="H328" s="37"/>
      <c r="I328" s="37"/>
      <c r="J328" s="37"/>
      <c r="K328" s="203"/>
    </row>
    <row r="329" spans="1:11" s="131" customFormat="1" ht="14.25">
      <c r="A329" s="202"/>
      <c r="B329" s="37"/>
      <c r="C329" s="51"/>
      <c r="D329" s="37"/>
      <c r="E329" s="37"/>
      <c r="F329" s="37"/>
      <c r="G329" s="37"/>
      <c r="H329" s="37"/>
      <c r="I329" s="37"/>
      <c r="J329" s="37"/>
      <c r="K329" s="203"/>
    </row>
    <row r="330" spans="1:11" s="131" customFormat="1" ht="14.25">
      <c r="A330" s="202"/>
      <c r="B330" s="37"/>
      <c r="C330" s="51"/>
      <c r="D330" s="37"/>
      <c r="E330" s="37"/>
      <c r="F330" s="37"/>
      <c r="G330" s="37"/>
      <c r="H330" s="37"/>
      <c r="I330" s="37"/>
      <c r="J330" s="37"/>
      <c r="K330" s="203"/>
    </row>
    <row r="331" spans="1:11" s="131" customFormat="1" ht="14.25">
      <c r="A331" s="202"/>
      <c r="B331" s="37"/>
      <c r="C331" s="51"/>
      <c r="D331" s="37"/>
      <c r="E331" s="37"/>
      <c r="F331" s="37"/>
      <c r="G331" s="37"/>
      <c r="H331" s="37"/>
      <c r="I331" s="37"/>
      <c r="J331" s="37"/>
      <c r="K331" s="203"/>
    </row>
    <row r="332" spans="1:11" s="131" customFormat="1" ht="14.25">
      <c r="A332" s="202"/>
      <c r="B332" s="37"/>
      <c r="C332" s="51"/>
      <c r="D332" s="37"/>
      <c r="E332" s="37"/>
      <c r="F332" s="37"/>
      <c r="G332" s="37"/>
      <c r="H332" s="37"/>
      <c r="I332" s="37"/>
      <c r="J332" s="37"/>
      <c r="K332" s="203"/>
    </row>
    <row r="333" spans="1:11" s="131" customFormat="1" ht="14.25">
      <c r="A333" s="202"/>
      <c r="B333" s="37"/>
      <c r="C333" s="51"/>
      <c r="D333" s="37"/>
      <c r="E333" s="37"/>
      <c r="F333" s="37"/>
      <c r="G333" s="37"/>
      <c r="H333" s="37"/>
      <c r="I333" s="37"/>
      <c r="J333" s="37"/>
      <c r="K333" s="203"/>
    </row>
    <row r="334" spans="1:11" s="131" customFormat="1" ht="14.25">
      <c r="A334" s="202"/>
      <c r="B334" s="37"/>
      <c r="C334" s="51"/>
      <c r="D334" s="37"/>
      <c r="E334" s="37"/>
      <c r="F334" s="37"/>
      <c r="G334" s="37"/>
      <c r="H334" s="37"/>
      <c r="I334" s="37"/>
      <c r="J334" s="37"/>
      <c r="K334" s="203"/>
    </row>
    <row r="335" spans="1:11" s="131" customFormat="1" ht="14.25">
      <c r="A335" s="202"/>
      <c r="B335" s="37"/>
      <c r="C335" s="51"/>
      <c r="D335" s="37"/>
      <c r="E335" s="37"/>
      <c r="F335" s="37"/>
      <c r="G335" s="37"/>
      <c r="H335" s="37"/>
      <c r="I335" s="37"/>
      <c r="J335" s="37"/>
      <c r="K335" s="203"/>
    </row>
    <row r="336" spans="1:11" s="131" customFormat="1" ht="14.25">
      <c r="A336" s="202"/>
      <c r="B336" s="37"/>
      <c r="C336" s="51"/>
      <c r="D336" s="37"/>
      <c r="E336" s="37"/>
      <c r="F336" s="37"/>
      <c r="G336" s="37"/>
      <c r="H336" s="37"/>
      <c r="I336" s="37"/>
      <c r="J336" s="37"/>
      <c r="K336" s="203"/>
    </row>
    <row r="337" spans="1:11" s="131" customFormat="1" ht="14.25">
      <c r="A337" s="202"/>
      <c r="B337" s="37"/>
      <c r="C337" s="51"/>
      <c r="D337" s="37"/>
      <c r="E337" s="37"/>
      <c r="F337" s="37"/>
      <c r="G337" s="37"/>
      <c r="H337" s="37"/>
      <c r="I337" s="37"/>
      <c r="J337" s="37"/>
      <c r="K337" s="203"/>
    </row>
    <row r="338" spans="1:11" s="131" customFormat="1" ht="14.25">
      <c r="A338" s="202"/>
      <c r="B338" s="37"/>
      <c r="C338" s="51"/>
      <c r="D338" s="37"/>
      <c r="E338" s="37"/>
      <c r="F338" s="37"/>
      <c r="G338" s="37"/>
      <c r="H338" s="37"/>
      <c r="I338" s="37"/>
      <c r="J338" s="37"/>
      <c r="K338" s="203"/>
    </row>
    <row r="339" spans="1:11" s="131" customFormat="1" ht="14.25">
      <c r="A339" s="202"/>
      <c r="B339" s="37"/>
      <c r="C339" s="51"/>
      <c r="D339" s="37"/>
      <c r="E339" s="37"/>
      <c r="F339" s="37"/>
      <c r="G339" s="37"/>
      <c r="H339" s="37"/>
      <c r="I339" s="37"/>
      <c r="J339" s="37"/>
      <c r="K339" s="203"/>
    </row>
    <row r="340" spans="1:11" s="131" customFormat="1" ht="14.25">
      <c r="A340" s="202"/>
      <c r="B340" s="37"/>
      <c r="C340" s="51"/>
      <c r="D340" s="37"/>
      <c r="E340" s="37"/>
      <c r="F340" s="37"/>
      <c r="G340" s="37"/>
      <c r="H340" s="37"/>
      <c r="I340" s="37"/>
      <c r="J340" s="37"/>
      <c r="K340" s="203"/>
    </row>
    <row r="341" spans="1:11" s="131" customFormat="1" ht="14.25">
      <c r="A341" s="202"/>
      <c r="B341" s="37"/>
      <c r="C341" s="51"/>
      <c r="D341" s="37"/>
      <c r="E341" s="37"/>
      <c r="F341" s="37"/>
      <c r="G341" s="37"/>
      <c r="H341" s="37"/>
      <c r="I341" s="37"/>
      <c r="J341" s="37"/>
      <c r="K341" s="203"/>
    </row>
    <row r="342" spans="1:11" s="131" customFormat="1" ht="14.25">
      <c r="A342" s="202"/>
      <c r="B342" s="37"/>
      <c r="C342" s="51"/>
      <c r="D342" s="37"/>
      <c r="E342" s="37"/>
      <c r="F342" s="37"/>
      <c r="G342" s="37"/>
      <c r="H342" s="37"/>
      <c r="I342" s="37"/>
      <c r="J342" s="37"/>
      <c r="K342" s="203"/>
    </row>
    <row r="343" spans="1:11" s="131" customFormat="1" ht="14.25">
      <c r="A343" s="202"/>
      <c r="B343" s="37"/>
      <c r="C343" s="51"/>
      <c r="D343" s="37"/>
      <c r="E343" s="37"/>
      <c r="F343" s="37"/>
      <c r="G343" s="37"/>
      <c r="H343" s="37"/>
      <c r="I343" s="37"/>
      <c r="J343" s="37"/>
      <c r="K343" s="203"/>
    </row>
    <row r="344" spans="1:11" s="131" customFormat="1" ht="14.25">
      <c r="A344" s="202"/>
      <c r="B344" s="37"/>
      <c r="C344" s="51"/>
      <c r="D344" s="37"/>
      <c r="E344" s="37"/>
      <c r="F344" s="37"/>
      <c r="G344" s="37"/>
      <c r="H344" s="37"/>
      <c r="I344" s="37"/>
      <c r="J344" s="37"/>
      <c r="K344" s="203"/>
    </row>
    <row r="345" spans="1:11" s="131" customFormat="1" ht="14.25">
      <c r="A345" s="202"/>
      <c r="B345" s="37"/>
      <c r="C345" s="51"/>
      <c r="D345" s="37"/>
      <c r="E345" s="37"/>
      <c r="F345" s="37"/>
      <c r="G345" s="37"/>
      <c r="H345" s="37"/>
      <c r="I345" s="37"/>
      <c r="J345" s="37"/>
      <c r="K345" s="203"/>
    </row>
    <row r="346" spans="1:11" s="131" customFormat="1" ht="14.25">
      <c r="A346" s="202"/>
      <c r="B346" s="37"/>
      <c r="C346" s="51"/>
      <c r="D346" s="37"/>
      <c r="E346" s="37"/>
      <c r="F346" s="37"/>
      <c r="G346" s="37"/>
      <c r="H346" s="37"/>
      <c r="I346" s="37"/>
      <c r="J346" s="37"/>
      <c r="K346" s="203"/>
    </row>
    <row r="347" spans="1:11" s="131" customFormat="1" ht="14.25">
      <c r="A347" s="202"/>
      <c r="B347" s="37"/>
      <c r="C347" s="51"/>
      <c r="D347" s="37"/>
      <c r="E347" s="37"/>
      <c r="F347" s="37"/>
      <c r="G347" s="37"/>
      <c r="H347" s="37"/>
      <c r="I347" s="37"/>
      <c r="J347" s="37"/>
      <c r="K347" s="203"/>
    </row>
    <row r="348" spans="1:11" s="131" customFormat="1" ht="14.25">
      <c r="A348" s="202"/>
      <c r="B348" s="37"/>
      <c r="C348" s="51"/>
      <c r="D348" s="37"/>
      <c r="E348" s="37"/>
      <c r="F348" s="37"/>
      <c r="G348" s="37"/>
      <c r="H348" s="37"/>
      <c r="I348" s="37"/>
      <c r="J348" s="37"/>
      <c r="K348" s="203"/>
    </row>
    <row r="349" spans="1:11" s="131" customFormat="1" ht="14.25">
      <c r="A349" s="202"/>
      <c r="B349" s="37"/>
      <c r="C349" s="51"/>
      <c r="D349" s="37"/>
      <c r="E349" s="37"/>
      <c r="F349" s="37"/>
      <c r="G349" s="37"/>
      <c r="H349" s="37"/>
      <c r="I349" s="37"/>
      <c r="J349" s="37"/>
      <c r="K349" s="203"/>
    </row>
    <row r="350" spans="1:11" s="131" customFormat="1" ht="14.25">
      <c r="A350" s="202"/>
      <c r="B350" s="37"/>
      <c r="C350" s="51"/>
      <c r="D350" s="37"/>
      <c r="E350" s="37"/>
      <c r="F350" s="37"/>
      <c r="G350" s="37"/>
      <c r="H350" s="37"/>
      <c r="I350" s="37"/>
      <c r="J350" s="37"/>
      <c r="K350" s="203"/>
    </row>
    <row r="351" spans="1:11" s="131" customFormat="1" ht="14.25">
      <c r="A351" s="202"/>
      <c r="B351" s="37"/>
      <c r="C351" s="51"/>
      <c r="D351" s="37"/>
      <c r="E351" s="37"/>
      <c r="F351" s="37"/>
      <c r="G351" s="37"/>
      <c r="H351" s="37"/>
      <c r="I351" s="37"/>
      <c r="J351" s="37"/>
      <c r="K351" s="203"/>
    </row>
    <row r="352" spans="1:11" s="131" customFormat="1" ht="14.25">
      <c r="A352" s="202"/>
      <c r="B352" s="37"/>
      <c r="C352" s="51"/>
      <c r="D352" s="37"/>
      <c r="E352" s="37"/>
      <c r="F352" s="37"/>
      <c r="G352" s="37"/>
      <c r="H352" s="37"/>
      <c r="I352" s="37"/>
      <c r="J352" s="37"/>
      <c r="K352" s="203"/>
    </row>
    <row r="353" spans="1:11" s="131" customFormat="1" ht="14.25">
      <c r="A353" s="202"/>
      <c r="B353" s="37"/>
      <c r="C353" s="51"/>
      <c r="D353" s="37"/>
      <c r="E353" s="37"/>
      <c r="F353" s="37"/>
      <c r="G353" s="37"/>
      <c r="H353" s="37"/>
      <c r="I353" s="37"/>
      <c r="J353" s="37"/>
      <c r="K353" s="203"/>
    </row>
    <row r="354" spans="1:11" s="131" customFormat="1" ht="14.25">
      <c r="A354" s="202"/>
      <c r="B354" s="37"/>
      <c r="C354" s="51"/>
      <c r="D354" s="37"/>
      <c r="E354" s="37"/>
      <c r="F354" s="37"/>
      <c r="G354" s="37"/>
      <c r="H354" s="37"/>
      <c r="I354" s="37"/>
      <c r="J354" s="37"/>
      <c r="K354" s="203"/>
    </row>
    <row r="355" spans="1:11" s="131" customFormat="1" ht="14.25">
      <c r="A355" s="202"/>
      <c r="B355" s="37"/>
      <c r="C355" s="51"/>
      <c r="D355" s="37"/>
      <c r="E355" s="37"/>
      <c r="F355" s="37"/>
      <c r="G355" s="37"/>
      <c r="H355" s="37"/>
      <c r="I355" s="37"/>
      <c r="J355" s="37"/>
      <c r="K355" s="203"/>
    </row>
    <row r="356" spans="1:11" s="131" customFormat="1" ht="14.25">
      <c r="A356" s="202"/>
      <c r="B356" s="37"/>
      <c r="C356" s="51"/>
      <c r="D356" s="37"/>
      <c r="E356" s="37"/>
      <c r="F356" s="37"/>
      <c r="G356" s="37"/>
      <c r="H356" s="37"/>
      <c r="I356" s="37"/>
      <c r="J356" s="37"/>
      <c r="K356" s="203"/>
    </row>
    <row r="357" spans="1:11" s="131" customFormat="1" ht="14.25">
      <c r="A357" s="202"/>
      <c r="B357" s="37"/>
      <c r="C357" s="51"/>
      <c r="D357" s="37"/>
      <c r="E357" s="37"/>
      <c r="F357" s="37"/>
      <c r="G357" s="37"/>
      <c r="H357" s="37"/>
      <c r="I357" s="37"/>
      <c r="J357" s="37"/>
      <c r="K357" s="203"/>
    </row>
    <row r="358" spans="1:11" s="131" customFormat="1" ht="14.25">
      <c r="A358" s="202"/>
      <c r="B358" s="37"/>
      <c r="C358" s="51"/>
      <c r="D358" s="37"/>
      <c r="E358" s="37"/>
      <c r="F358" s="37"/>
      <c r="G358" s="37"/>
      <c r="H358" s="37"/>
      <c r="I358" s="37"/>
      <c r="J358" s="37"/>
      <c r="K358" s="203"/>
    </row>
    <row r="359" spans="1:11" s="131" customFormat="1" ht="14.25">
      <c r="A359" s="202"/>
      <c r="B359" s="37"/>
      <c r="C359" s="51"/>
      <c r="D359" s="37"/>
      <c r="E359" s="37"/>
      <c r="F359" s="37"/>
      <c r="G359" s="37"/>
      <c r="H359" s="37"/>
      <c r="I359" s="37"/>
      <c r="J359" s="37"/>
      <c r="K359" s="203"/>
    </row>
    <row r="360" spans="1:11" s="131" customFormat="1" ht="14.25">
      <c r="A360" s="202"/>
      <c r="B360" s="37"/>
      <c r="C360" s="51"/>
      <c r="D360" s="37"/>
      <c r="E360" s="37"/>
      <c r="F360" s="37"/>
      <c r="G360" s="37"/>
      <c r="H360" s="37"/>
      <c r="I360" s="37"/>
      <c r="J360" s="37"/>
      <c r="K360" s="203"/>
    </row>
    <row r="361" spans="1:11" s="131" customFormat="1" ht="14.25">
      <c r="A361" s="202"/>
      <c r="B361" s="37"/>
      <c r="C361" s="51"/>
      <c r="D361" s="37"/>
      <c r="E361" s="37"/>
      <c r="F361" s="37"/>
      <c r="G361" s="37"/>
      <c r="H361" s="37"/>
      <c r="I361" s="37"/>
      <c r="J361" s="37"/>
      <c r="K361" s="203"/>
    </row>
    <row r="362" spans="1:11" s="131" customFormat="1" ht="14.25">
      <c r="A362" s="202"/>
      <c r="B362" s="37"/>
      <c r="C362" s="51"/>
      <c r="D362" s="37"/>
      <c r="E362" s="37"/>
      <c r="F362" s="37"/>
      <c r="G362" s="37"/>
      <c r="H362" s="37"/>
      <c r="I362" s="37"/>
      <c r="J362" s="37"/>
      <c r="K362" s="203"/>
    </row>
    <row r="363" spans="1:11" s="131" customFormat="1" ht="14.25">
      <c r="A363" s="202"/>
      <c r="B363" s="37"/>
      <c r="C363" s="51"/>
      <c r="D363" s="37"/>
      <c r="E363" s="37"/>
      <c r="F363" s="37"/>
      <c r="G363" s="37"/>
      <c r="H363" s="37"/>
      <c r="I363" s="37"/>
      <c r="J363" s="37"/>
      <c r="K363" s="203"/>
    </row>
    <row r="364" spans="1:11" s="131" customFormat="1" ht="14.25">
      <c r="A364" s="202"/>
      <c r="B364" s="37"/>
      <c r="C364" s="51"/>
      <c r="D364" s="37"/>
      <c r="E364" s="37"/>
      <c r="F364" s="37"/>
      <c r="G364" s="37"/>
      <c r="H364" s="37"/>
      <c r="I364" s="37"/>
      <c r="J364" s="37"/>
      <c r="K364" s="203"/>
    </row>
    <row r="365" spans="1:11" s="131" customFormat="1" ht="14.25">
      <c r="A365" s="202"/>
      <c r="B365" s="37"/>
      <c r="C365" s="51"/>
      <c r="D365" s="37"/>
      <c r="E365" s="37"/>
      <c r="F365" s="37"/>
      <c r="G365" s="37"/>
      <c r="H365" s="37"/>
      <c r="I365" s="37"/>
      <c r="J365" s="37"/>
      <c r="K365" s="203"/>
    </row>
    <row r="366" spans="1:11" s="131" customFormat="1" ht="14.25">
      <c r="A366" s="202"/>
      <c r="B366" s="37"/>
      <c r="C366" s="51"/>
      <c r="D366" s="37"/>
      <c r="E366" s="37"/>
      <c r="F366" s="37"/>
      <c r="G366" s="37"/>
      <c r="H366" s="37"/>
      <c r="I366" s="37"/>
      <c r="J366" s="37"/>
      <c r="K366" s="203"/>
    </row>
    <row r="367" spans="1:11" s="131" customFormat="1" ht="14.25">
      <c r="A367" s="202"/>
      <c r="B367" s="37"/>
      <c r="C367" s="51"/>
      <c r="D367" s="37"/>
      <c r="E367" s="37"/>
      <c r="F367" s="37"/>
      <c r="G367" s="37"/>
      <c r="H367" s="37"/>
      <c r="I367" s="37"/>
      <c r="J367" s="37"/>
      <c r="K367" s="203"/>
    </row>
    <row r="368" spans="1:11" s="131" customFormat="1" ht="14.25">
      <c r="A368" s="202"/>
      <c r="B368" s="37"/>
      <c r="C368" s="51"/>
      <c r="D368" s="37"/>
      <c r="E368" s="37"/>
      <c r="F368" s="37"/>
      <c r="G368" s="37"/>
      <c r="H368" s="37"/>
      <c r="I368" s="37"/>
      <c r="J368" s="37"/>
      <c r="K368" s="203"/>
    </row>
    <row r="369" spans="1:11" s="131" customFormat="1" ht="14.25">
      <c r="A369" s="202"/>
      <c r="B369" s="37"/>
      <c r="C369" s="51"/>
      <c r="D369" s="37"/>
      <c r="E369" s="37"/>
      <c r="F369" s="37"/>
      <c r="G369" s="37"/>
      <c r="H369" s="37"/>
      <c r="I369" s="37"/>
      <c r="J369" s="37"/>
      <c r="K369" s="203"/>
    </row>
    <row r="370" spans="1:11" s="131" customFormat="1" ht="14.25">
      <c r="A370" s="202"/>
      <c r="B370" s="37"/>
      <c r="C370" s="51"/>
      <c r="D370" s="37"/>
      <c r="E370" s="37"/>
      <c r="F370" s="37"/>
      <c r="G370" s="37"/>
      <c r="H370" s="37"/>
      <c r="I370" s="37"/>
      <c r="J370" s="37"/>
      <c r="K370" s="203"/>
    </row>
    <row r="371" spans="1:11" s="131" customFormat="1" ht="14.25">
      <c r="A371" s="202"/>
      <c r="B371" s="37"/>
      <c r="C371" s="51"/>
      <c r="D371" s="37"/>
      <c r="E371" s="37"/>
      <c r="F371" s="37"/>
      <c r="G371" s="37"/>
      <c r="H371" s="37"/>
      <c r="I371" s="37"/>
      <c r="J371" s="37"/>
      <c r="K371" s="203"/>
    </row>
    <row r="372" spans="1:11" s="131" customFormat="1" ht="14.25">
      <c r="A372" s="202"/>
      <c r="B372" s="37"/>
      <c r="C372" s="51"/>
      <c r="D372" s="37"/>
      <c r="E372" s="37"/>
      <c r="F372" s="37"/>
      <c r="G372" s="37"/>
      <c r="H372" s="37"/>
      <c r="I372" s="37"/>
      <c r="J372" s="37"/>
      <c r="K372" s="203"/>
    </row>
    <row r="373" spans="1:11" s="131" customFormat="1" ht="14.25">
      <c r="A373" s="202"/>
      <c r="B373" s="37"/>
      <c r="C373" s="51"/>
      <c r="D373" s="37"/>
      <c r="E373" s="37"/>
      <c r="F373" s="37"/>
      <c r="G373" s="37"/>
      <c r="H373" s="37"/>
      <c r="I373" s="37"/>
      <c r="J373" s="37"/>
      <c r="K373" s="203"/>
    </row>
    <row r="374" spans="1:11" s="131" customFormat="1" ht="14.25">
      <c r="A374" s="202"/>
      <c r="B374" s="37"/>
      <c r="C374" s="51"/>
      <c r="D374" s="37"/>
      <c r="E374" s="37"/>
      <c r="F374" s="37"/>
      <c r="G374" s="37"/>
      <c r="H374" s="37"/>
      <c r="I374" s="37"/>
      <c r="J374" s="37"/>
      <c r="K374" s="203"/>
    </row>
    <row r="375" spans="1:11" s="131" customFormat="1" ht="14.25">
      <c r="A375" s="202"/>
      <c r="B375" s="37"/>
      <c r="C375" s="51"/>
      <c r="D375" s="37"/>
      <c r="E375" s="37"/>
      <c r="F375" s="37"/>
      <c r="G375" s="37"/>
      <c r="H375" s="37"/>
      <c r="I375" s="37"/>
      <c r="J375" s="37"/>
      <c r="K375" s="203"/>
    </row>
    <row r="376" spans="1:11" s="131" customFormat="1" ht="14.25">
      <c r="A376" s="202"/>
      <c r="B376" s="37"/>
      <c r="C376" s="51"/>
      <c r="D376" s="37"/>
      <c r="E376" s="37"/>
      <c r="F376" s="37"/>
      <c r="G376" s="37"/>
      <c r="H376" s="37"/>
      <c r="I376" s="37"/>
      <c r="J376" s="37"/>
      <c r="K376" s="203"/>
    </row>
    <row r="377" spans="1:11" s="131" customFormat="1" ht="14.25">
      <c r="A377" s="202"/>
      <c r="B377" s="37"/>
      <c r="C377" s="51"/>
      <c r="D377" s="37"/>
      <c r="E377" s="37"/>
      <c r="F377" s="37"/>
      <c r="G377" s="37"/>
      <c r="H377" s="37"/>
      <c r="I377" s="37"/>
      <c r="J377" s="37"/>
      <c r="K377" s="203"/>
    </row>
    <row r="378" spans="1:11" s="131" customFormat="1" ht="14.25">
      <c r="A378" s="202"/>
      <c r="B378" s="37"/>
      <c r="C378" s="51"/>
      <c r="D378" s="37"/>
      <c r="E378" s="37"/>
      <c r="F378" s="37"/>
      <c r="G378" s="37"/>
      <c r="H378" s="37"/>
      <c r="I378" s="37"/>
      <c r="J378" s="37"/>
      <c r="K378" s="203"/>
    </row>
    <row r="379" spans="1:11" s="131" customFormat="1" ht="14.25">
      <c r="A379" s="202"/>
      <c r="B379" s="37"/>
      <c r="C379" s="51"/>
      <c r="D379" s="37"/>
      <c r="E379" s="37"/>
      <c r="F379" s="37"/>
      <c r="G379" s="37"/>
      <c r="H379" s="37"/>
      <c r="I379" s="37"/>
      <c r="J379" s="37"/>
      <c r="K379" s="203"/>
    </row>
    <row r="380" spans="1:11" s="131" customFormat="1" ht="14.25">
      <c r="A380" s="202"/>
      <c r="B380" s="37"/>
      <c r="C380" s="51"/>
      <c r="D380" s="37"/>
      <c r="E380" s="37"/>
      <c r="F380" s="37"/>
      <c r="G380" s="37"/>
      <c r="H380" s="37"/>
      <c r="I380" s="37"/>
      <c r="J380" s="37"/>
      <c r="K380" s="203"/>
    </row>
    <row r="381" spans="1:11" s="131" customFormat="1" ht="14.25">
      <c r="A381" s="202"/>
      <c r="B381" s="37"/>
      <c r="C381" s="51"/>
      <c r="D381" s="37"/>
      <c r="E381" s="37"/>
      <c r="F381" s="37"/>
      <c r="G381" s="37"/>
      <c r="H381" s="37"/>
      <c r="I381" s="37"/>
      <c r="J381" s="37"/>
      <c r="K381" s="203"/>
    </row>
    <row r="382" spans="1:11" s="131" customFormat="1" ht="14.25">
      <c r="A382" s="202"/>
      <c r="B382" s="37"/>
      <c r="C382" s="51"/>
      <c r="D382" s="37"/>
      <c r="E382" s="37"/>
      <c r="F382" s="37"/>
      <c r="G382" s="37"/>
      <c r="H382" s="37"/>
      <c r="I382" s="37"/>
      <c r="J382" s="37"/>
      <c r="K382" s="203"/>
    </row>
    <row r="383" spans="1:11" s="131" customFormat="1" ht="14.25">
      <c r="A383" s="202"/>
      <c r="B383" s="37"/>
      <c r="C383" s="51"/>
      <c r="D383" s="37"/>
      <c r="E383" s="37"/>
      <c r="F383" s="37"/>
      <c r="G383" s="37"/>
      <c r="H383" s="37"/>
      <c r="I383" s="37"/>
      <c r="J383" s="37"/>
      <c r="K383" s="203"/>
    </row>
    <row r="384" spans="1:11" s="131" customFormat="1" ht="14.25">
      <c r="A384" s="202"/>
      <c r="B384" s="37"/>
      <c r="C384" s="51"/>
      <c r="D384" s="37"/>
      <c r="E384" s="37"/>
      <c r="F384" s="37"/>
      <c r="G384" s="37"/>
      <c r="H384" s="37"/>
      <c r="I384" s="37"/>
      <c r="J384" s="37"/>
      <c r="K384" s="203"/>
    </row>
    <row r="385" spans="1:11" s="131" customFormat="1" ht="14.25">
      <c r="A385" s="202"/>
      <c r="B385" s="37"/>
      <c r="C385" s="51"/>
      <c r="D385" s="37"/>
      <c r="E385" s="37"/>
      <c r="F385" s="37"/>
      <c r="G385" s="37"/>
      <c r="H385" s="37"/>
      <c r="I385" s="37"/>
      <c r="J385" s="37"/>
      <c r="K385" s="203"/>
    </row>
    <row r="386" spans="1:11" s="131" customFormat="1" ht="14.25">
      <c r="A386" s="202"/>
      <c r="B386" s="37"/>
      <c r="C386" s="51"/>
      <c r="D386" s="37"/>
      <c r="E386" s="37"/>
      <c r="F386" s="37"/>
      <c r="G386" s="37"/>
      <c r="H386" s="37"/>
      <c r="I386" s="37"/>
      <c r="J386" s="37"/>
      <c r="K386" s="203"/>
    </row>
    <row r="387" spans="1:11" s="131" customFormat="1" ht="14.25">
      <c r="A387" s="202"/>
      <c r="B387" s="37"/>
      <c r="C387" s="51"/>
      <c r="D387" s="37"/>
      <c r="E387" s="37"/>
      <c r="F387" s="37"/>
      <c r="G387" s="37"/>
      <c r="H387" s="37"/>
      <c r="I387" s="37"/>
      <c r="J387" s="37"/>
      <c r="K387" s="203"/>
    </row>
    <row r="388" spans="1:11" s="131" customFormat="1" ht="14.25">
      <c r="A388" s="202"/>
      <c r="B388" s="37"/>
      <c r="C388" s="51"/>
      <c r="D388" s="37"/>
      <c r="E388" s="37"/>
      <c r="F388" s="37"/>
      <c r="G388" s="37"/>
      <c r="H388" s="37"/>
      <c r="I388" s="37"/>
      <c r="J388" s="37"/>
      <c r="K388" s="203"/>
    </row>
    <row r="389" spans="1:11" s="131" customFormat="1" ht="14.25">
      <c r="A389" s="202"/>
      <c r="B389" s="37"/>
      <c r="C389" s="51"/>
      <c r="D389" s="37"/>
      <c r="E389" s="37"/>
      <c r="F389" s="37"/>
      <c r="G389" s="37"/>
      <c r="H389" s="37"/>
      <c r="I389" s="37"/>
      <c r="J389" s="37"/>
      <c r="K389" s="203"/>
    </row>
    <row r="390" spans="1:11" s="131" customFormat="1" ht="14.25">
      <c r="A390" s="202"/>
      <c r="B390" s="37"/>
      <c r="C390" s="51"/>
      <c r="D390" s="37"/>
      <c r="E390" s="37"/>
      <c r="F390" s="37"/>
      <c r="G390" s="37"/>
      <c r="H390" s="37"/>
      <c r="I390" s="37"/>
      <c r="J390" s="37"/>
      <c r="K390" s="203"/>
    </row>
    <row r="391" spans="1:11" s="131" customFormat="1" ht="14.25">
      <c r="A391" s="202"/>
      <c r="B391" s="37"/>
      <c r="C391" s="51"/>
      <c r="D391" s="37"/>
      <c r="E391" s="37"/>
      <c r="F391" s="37"/>
      <c r="G391" s="37"/>
      <c r="H391" s="37"/>
      <c r="I391" s="37"/>
      <c r="J391" s="37"/>
      <c r="K391" s="203"/>
    </row>
    <row r="392" spans="1:11" s="131" customFormat="1" ht="14.25">
      <c r="A392" s="202"/>
      <c r="B392" s="37"/>
      <c r="C392" s="51"/>
      <c r="D392" s="37"/>
      <c r="E392" s="37"/>
      <c r="F392" s="37"/>
      <c r="G392" s="37"/>
      <c r="H392" s="37"/>
      <c r="I392" s="37"/>
      <c r="J392" s="37"/>
      <c r="K392" s="203"/>
    </row>
    <row r="393" spans="1:11" s="131" customFormat="1" ht="14.25">
      <c r="A393" s="202"/>
      <c r="B393" s="37"/>
      <c r="C393" s="51"/>
      <c r="D393" s="37"/>
      <c r="E393" s="37"/>
      <c r="F393" s="37"/>
      <c r="G393" s="37"/>
      <c r="H393" s="37"/>
      <c r="I393" s="37"/>
      <c r="J393" s="37"/>
      <c r="K393" s="203"/>
    </row>
    <row r="394" spans="1:11" s="131" customFormat="1" ht="14.25">
      <c r="A394" s="202"/>
      <c r="B394" s="37"/>
      <c r="C394" s="51"/>
      <c r="D394" s="37"/>
      <c r="E394" s="37"/>
      <c r="F394" s="37"/>
      <c r="G394" s="37"/>
      <c r="H394" s="37"/>
      <c r="I394" s="37"/>
      <c r="J394" s="37"/>
      <c r="K394" s="203"/>
    </row>
    <row r="395" spans="1:11" s="131" customFormat="1" ht="14.25">
      <c r="A395" s="202"/>
      <c r="B395" s="37"/>
      <c r="C395" s="51"/>
      <c r="D395" s="37"/>
      <c r="E395" s="37"/>
      <c r="F395" s="37"/>
      <c r="G395" s="37"/>
      <c r="H395" s="37"/>
      <c r="I395" s="37"/>
      <c r="J395" s="37"/>
      <c r="K395" s="203"/>
    </row>
    <row r="396" spans="1:11" s="131" customFormat="1" ht="14.25">
      <c r="A396" s="202"/>
      <c r="B396" s="37"/>
      <c r="C396" s="51"/>
      <c r="D396" s="37"/>
      <c r="E396" s="37"/>
      <c r="F396" s="37"/>
      <c r="G396" s="37"/>
      <c r="H396" s="37"/>
      <c r="I396" s="37"/>
      <c r="J396" s="37"/>
      <c r="K396" s="203"/>
    </row>
    <row r="397" spans="1:11" s="131" customFormat="1" ht="14.25">
      <c r="A397" s="202"/>
      <c r="B397" s="37"/>
      <c r="C397" s="51"/>
      <c r="D397" s="37"/>
      <c r="E397" s="37"/>
      <c r="F397" s="37"/>
      <c r="G397" s="37"/>
      <c r="H397" s="37"/>
      <c r="I397" s="37"/>
      <c r="J397" s="37"/>
      <c r="K397" s="203"/>
    </row>
    <row r="398" spans="1:11" s="131" customFormat="1" ht="14.25">
      <c r="A398" s="202"/>
      <c r="B398" s="37"/>
      <c r="C398" s="51"/>
      <c r="D398" s="37"/>
      <c r="E398" s="37"/>
      <c r="F398" s="37"/>
      <c r="G398" s="37"/>
      <c r="H398" s="37"/>
      <c r="I398" s="37"/>
      <c r="J398" s="37"/>
      <c r="K398" s="203"/>
    </row>
    <row r="399" spans="1:11" s="131" customFormat="1" ht="14.25">
      <c r="A399" s="202"/>
      <c r="B399" s="37"/>
      <c r="C399" s="51"/>
      <c r="D399" s="37"/>
      <c r="E399" s="37"/>
      <c r="F399" s="37"/>
      <c r="G399" s="37"/>
      <c r="H399" s="37"/>
      <c r="I399" s="37"/>
      <c r="J399" s="37"/>
      <c r="K399" s="203"/>
    </row>
    <row r="400" spans="1:11" s="131" customFormat="1" ht="14.25">
      <c r="A400" s="202"/>
      <c r="B400" s="37"/>
      <c r="C400" s="51"/>
      <c r="D400" s="37"/>
      <c r="E400" s="37"/>
      <c r="F400" s="37"/>
      <c r="G400" s="37"/>
      <c r="H400" s="37"/>
      <c r="I400" s="37"/>
      <c r="J400" s="37"/>
      <c r="K400" s="203"/>
    </row>
    <row r="401" spans="1:11" s="131" customFormat="1" ht="14.25">
      <c r="A401" s="202"/>
      <c r="B401" s="37"/>
      <c r="C401" s="51"/>
      <c r="D401" s="37"/>
      <c r="E401" s="37"/>
      <c r="F401" s="37"/>
      <c r="G401" s="37"/>
      <c r="H401" s="37"/>
      <c r="I401" s="37"/>
      <c r="J401" s="37"/>
      <c r="K401" s="203"/>
    </row>
    <row r="402" spans="1:11" s="131" customFormat="1" ht="14.25">
      <c r="A402" s="202"/>
      <c r="B402" s="37"/>
      <c r="C402" s="51"/>
      <c r="D402" s="37"/>
      <c r="E402" s="37"/>
      <c r="F402" s="37"/>
      <c r="G402" s="37"/>
      <c r="H402" s="37"/>
      <c r="I402" s="37"/>
      <c r="J402" s="37"/>
      <c r="K402" s="203"/>
    </row>
    <row r="403" spans="1:11" s="131" customFormat="1" ht="14.25">
      <c r="A403" s="202"/>
      <c r="B403" s="37"/>
      <c r="C403" s="51"/>
      <c r="D403" s="37"/>
      <c r="E403" s="37"/>
      <c r="F403" s="37"/>
      <c r="G403" s="37"/>
      <c r="H403" s="37"/>
      <c r="I403" s="37"/>
      <c r="J403" s="37"/>
      <c r="K403" s="203"/>
    </row>
    <row r="404" spans="1:11" s="131" customFormat="1" ht="14.25">
      <c r="A404" s="202"/>
      <c r="B404" s="37"/>
      <c r="C404" s="51"/>
      <c r="D404" s="37"/>
      <c r="E404" s="37"/>
      <c r="F404" s="37"/>
      <c r="G404" s="37"/>
      <c r="H404" s="37"/>
      <c r="I404" s="37"/>
      <c r="J404" s="37"/>
      <c r="K404" s="203"/>
    </row>
    <row r="405" spans="1:11" s="131" customFormat="1" ht="14.25">
      <c r="A405" s="202"/>
      <c r="B405" s="37"/>
      <c r="C405" s="51"/>
      <c r="D405" s="37"/>
      <c r="E405" s="37"/>
      <c r="F405" s="37"/>
      <c r="G405" s="37"/>
      <c r="H405" s="37"/>
      <c r="I405" s="37"/>
      <c r="J405" s="37"/>
      <c r="K405" s="203"/>
    </row>
    <row r="406" spans="1:11" s="131" customFormat="1" ht="14.25">
      <c r="A406" s="202"/>
      <c r="B406" s="37"/>
      <c r="C406" s="51"/>
      <c r="D406" s="37"/>
      <c r="E406" s="37"/>
      <c r="F406" s="37"/>
      <c r="G406" s="37"/>
      <c r="H406" s="37"/>
      <c r="I406" s="37"/>
      <c r="J406" s="37"/>
      <c r="K406" s="203"/>
    </row>
    <row r="407" spans="1:11" s="131" customFormat="1" ht="14.25">
      <c r="A407" s="202"/>
      <c r="B407" s="37"/>
      <c r="C407" s="51"/>
      <c r="D407" s="37"/>
      <c r="E407" s="37"/>
      <c r="F407" s="37"/>
      <c r="G407" s="37"/>
      <c r="H407" s="37"/>
      <c r="I407" s="37"/>
      <c r="J407" s="37"/>
      <c r="K407" s="203"/>
    </row>
    <row r="408" spans="1:11" s="131" customFormat="1" ht="14.25">
      <c r="A408" s="202"/>
      <c r="B408" s="37"/>
      <c r="C408" s="51"/>
      <c r="D408" s="37"/>
      <c r="E408" s="37"/>
      <c r="F408" s="37"/>
      <c r="G408" s="37"/>
      <c r="H408" s="37"/>
      <c r="I408" s="37"/>
      <c r="J408" s="37"/>
      <c r="K408" s="203"/>
    </row>
    <row r="409" spans="1:11" s="131" customFormat="1" ht="14.25">
      <c r="A409" s="202"/>
      <c r="B409" s="37"/>
      <c r="C409" s="51"/>
      <c r="D409" s="37"/>
      <c r="E409" s="37"/>
      <c r="F409" s="37"/>
      <c r="G409" s="37"/>
      <c r="H409" s="37"/>
      <c r="I409" s="37"/>
      <c r="J409" s="37"/>
      <c r="K409" s="203"/>
    </row>
    <row r="410" spans="1:11" s="131" customFormat="1" ht="14.25">
      <c r="A410" s="202"/>
      <c r="B410" s="37"/>
      <c r="C410" s="51"/>
      <c r="D410" s="37"/>
      <c r="E410" s="37"/>
      <c r="F410" s="37"/>
      <c r="G410" s="37"/>
      <c r="H410" s="37"/>
      <c r="I410" s="37"/>
      <c r="J410" s="37"/>
      <c r="K410" s="203"/>
    </row>
    <row r="411" spans="1:11" s="131" customFormat="1" ht="12.75">
      <c r="A411" s="204"/>
      <c r="B411" s="142"/>
      <c r="C411" s="142"/>
      <c r="D411" s="142"/>
      <c r="E411" s="142"/>
      <c r="F411" s="142"/>
      <c r="G411" s="142"/>
      <c r="H411" s="142"/>
      <c r="I411" s="142"/>
      <c r="J411" s="142"/>
      <c r="K411" s="205"/>
    </row>
  </sheetData>
  <sheetProtection password="F693" sheet="1"/>
  <mergeCells count="6">
    <mergeCell ref="B270:C270"/>
    <mergeCell ref="B303:C303"/>
    <mergeCell ref="F284:H284"/>
    <mergeCell ref="F285:H285"/>
    <mergeCell ref="C284:D284"/>
    <mergeCell ref="F286:H286"/>
  </mergeCells>
  <hyperlinks>
    <hyperlink ref="J1" location="Index!A1" display="Index"/>
    <hyperlink ref="C165" r:id="rId1" display="http://www.usccb.org/about/national-religious-retirement-office/direct-care-assistance.cfm"/>
  </hyperlinks>
  <printOptions/>
  <pageMargins left="0.75" right="0.75" top="1" bottom="1" header="0.5" footer="0.5"/>
  <pageSetup horizontalDpi="1200" verticalDpi="1200" orientation="portrait" r:id="rId3"/>
  <legacyDrawing r:id="rId2"/>
</worksheet>
</file>

<file path=xl/worksheets/sheet15.xml><?xml version="1.0" encoding="utf-8"?>
<worksheet xmlns="http://schemas.openxmlformats.org/spreadsheetml/2006/main" xmlns:r="http://schemas.openxmlformats.org/officeDocument/2006/relationships">
  <sheetPr codeName="Sheet14"/>
  <dimension ref="A1:HR6"/>
  <sheetViews>
    <sheetView zoomScalePageLayoutView="0" workbookViewId="0" topLeftCell="A1">
      <selection activeCell="A2" sqref="A2:IV2"/>
    </sheetView>
  </sheetViews>
  <sheetFormatPr defaultColWidth="9.140625" defaultRowHeight="12.75"/>
  <cols>
    <col min="2" max="2" width="9.7109375" style="0" bestFit="1" customWidth="1"/>
    <col min="181" max="181" width="12.421875" style="0" bestFit="1" customWidth="1"/>
    <col min="214" max="214" width="12.140625" style="0" bestFit="1" customWidth="1"/>
    <col min="215" max="215" width="12.8515625" style="0" bestFit="1" customWidth="1"/>
  </cols>
  <sheetData>
    <row r="1" spans="1:226" ht="15">
      <c r="A1" t="s">
        <v>387</v>
      </c>
      <c r="B1" t="s">
        <v>389</v>
      </c>
      <c r="C1" t="s">
        <v>388</v>
      </c>
      <c r="D1" t="s">
        <v>390</v>
      </c>
      <c r="E1" t="s">
        <v>391</v>
      </c>
      <c r="F1" t="s">
        <v>392</v>
      </c>
      <c r="G1" t="s">
        <v>393</v>
      </c>
      <c r="H1" t="s">
        <v>394</v>
      </c>
      <c r="I1" t="s">
        <v>395</v>
      </c>
      <c r="J1" t="s">
        <v>396</v>
      </c>
      <c r="K1" t="s">
        <v>397</v>
      </c>
      <c r="L1" t="s">
        <v>398</v>
      </c>
      <c r="M1" t="s">
        <v>399</v>
      </c>
      <c r="N1" t="s">
        <v>400</v>
      </c>
      <c r="O1" t="s">
        <v>401</v>
      </c>
      <c r="P1" t="s">
        <v>402</v>
      </c>
      <c r="Q1" t="s">
        <v>403</v>
      </c>
      <c r="R1" t="s">
        <v>404</v>
      </c>
      <c r="S1" t="s">
        <v>405</v>
      </c>
      <c r="T1" t="s">
        <v>406</v>
      </c>
      <c r="U1" t="s">
        <v>407</v>
      </c>
      <c r="V1" t="s">
        <v>408</v>
      </c>
      <c r="W1" t="s">
        <v>409</v>
      </c>
      <c r="X1" t="s">
        <v>410</v>
      </c>
      <c r="Y1" t="s">
        <v>411</v>
      </c>
      <c r="Z1" t="s">
        <v>412</v>
      </c>
      <c r="AA1" t="s">
        <v>413</v>
      </c>
      <c r="AB1" t="s">
        <v>414</v>
      </c>
      <c r="AC1" t="s">
        <v>415</v>
      </c>
      <c r="AD1" t="s">
        <v>416</v>
      </c>
      <c r="AE1" t="s">
        <v>417</v>
      </c>
      <c r="AF1" t="s">
        <v>418</v>
      </c>
      <c r="AG1" t="s">
        <v>419</v>
      </c>
      <c r="AH1" t="s">
        <v>420</v>
      </c>
      <c r="AI1" t="s">
        <v>421</v>
      </c>
      <c r="AJ1" t="s">
        <v>422</v>
      </c>
      <c r="AK1" t="s">
        <v>423</v>
      </c>
      <c r="AL1" t="s">
        <v>424</v>
      </c>
      <c r="AM1" t="s">
        <v>425</v>
      </c>
      <c r="AN1" t="s">
        <v>426</v>
      </c>
      <c r="AO1" t="s">
        <v>427</v>
      </c>
      <c r="AP1" t="s">
        <v>428</v>
      </c>
      <c r="AQ1" t="s">
        <v>429</v>
      </c>
      <c r="AR1" t="s">
        <v>430</v>
      </c>
      <c r="AS1" t="s">
        <v>431</v>
      </c>
      <c r="AT1" t="s">
        <v>432</v>
      </c>
      <c r="AU1" t="s">
        <v>433</v>
      </c>
      <c r="AV1" t="s">
        <v>434</v>
      </c>
      <c r="AW1" t="s">
        <v>435</v>
      </c>
      <c r="AX1" t="s">
        <v>436</v>
      </c>
      <c r="AY1" s="11" t="s">
        <v>437</v>
      </c>
      <c r="AZ1" t="s">
        <v>438</v>
      </c>
      <c r="BA1" t="s">
        <v>439</v>
      </c>
      <c r="BB1" t="s">
        <v>440</v>
      </c>
      <c r="BC1" t="s">
        <v>441</v>
      </c>
      <c r="BD1" t="s">
        <v>442</v>
      </c>
      <c r="BE1" t="s">
        <v>443</v>
      </c>
      <c r="BF1" t="s">
        <v>444</v>
      </c>
      <c r="BG1" t="s">
        <v>445</v>
      </c>
      <c r="BH1" t="s">
        <v>446</v>
      </c>
      <c r="BI1" t="s">
        <v>447</v>
      </c>
      <c r="BJ1" t="s">
        <v>448</v>
      </c>
      <c r="BK1" t="s">
        <v>449</v>
      </c>
      <c r="BL1" t="s">
        <v>450</v>
      </c>
      <c r="BM1" t="s">
        <v>451</v>
      </c>
      <c r="BN1" t="s">
        <v>452</v>
      </c>
      <c r="BO1" t="s">
        <v>453</v>
      </c>
      <c r="BP1">
        <v>25</v>
      </c>
      <c r="BQ1">
        <v>26</v>
      </c>
      <c r="BR1">
        <v>27</v>
      </c>
      <c r="BS1">
        <v>28</v>
      </c>
      <c r="BT1">
        <v>29</v>
      </c>
      <c r="BU1">
        <v>30</v>
      </c>
      <c r="BV1">
        <v>31</v>
      </c>
      <c r="BW1">
        <v>32</v>
      </c>
      <c r="BX1">
        <v>33</v>
      </c>
      <c r="BY1">
        <v>34</v>
      </c>
      <c r="BZ1">
        <v>35</v>
      </c>
      <c r="CA1">
        <v>36</v>
      </c>
      <c r="CB1">
        <v>37</v>
      </c>
      <c r="CC1">
        <v>38</v>
      </c>
      <c r="CD1">
        <v>39</v>
      </c>
      <c r="CE1">
        <v>40</v>
      </c>
      <c r="CF1">
        <v>41</v>
      </c>
      <c r="CG1">
        <v>42</v>
      </c>
      <c r="CH1">
        <v>43</v>
      </c>
      <c r="CI1">
        <v>44</v>
      </c>
      <c r="CJ1">
        <v>45</v>
      </c>
      <c r="CK1">
        <v>46</v>
      </c>
      <c r="CL1">
        <v>47</v>
      </c>
      <c r="CM1">
        <v>48</v>
      </c>
      <c r="CN1">
        <v>49</v>
      </c>
      <c r="CO1">
        <v>50</v>
      </c>
      <c r="CP1">
        <v>51</v>
      </c>
      <c r="CQ1">
        <v>52</v>
      </c>
      <c r="CR1">
        <v>53</v>
      </c>
      <c r="CS1">
        <v>54</v>
      </c>
      <c r="CT1">
        <v>55</v>
      </c>
      <c r="CU1">
        <v>56</v>
      </c>
      <c r="CV1">
        <v>57</v>
      </c>
      <c r="CW1">
        <v>58</v>
      </c>
      <c r="CX1">
        <v>59</v>
      </c>
      <c r="CY1">
        <v>60</v>
      </c>
      <c r="CZ1">
        <v>61</v>
      </c>
      <c r="DA1">
        <v>62</v>
      </c>
      <c r="DB1">
        <v>63</v>
      </c>
      <c r="DC1">
        <v>64</v>
      </c>
      <c r="DD1">
        <v>65</v>
      </c>
      <c r="DE1">
        <v>66</v>
      </c>
      <c r="DF1">
        <v>67</v>
      </c>
      <c r="DG1">
        <v>68</v>
      </c>
      <c r="DH1">
        <v>69</v>
      </c>
      <c r="DI1">
        <v>70</v>
      </c>
      <c r="DJ1">
        <v>71</v>
      </c>
      <c r="DK1">
        <v>72</v>
      </c>
      <c r="DL1">
        <v>73</v>
      </c>
      <c r="DM1">
        <v>74</v>
      </c>
      <c r="DN1">
        <v>75</v>
      </c>
      <c r="DO1">
        <v>76</v>
      </c>
      <c r="DP1">
        <v>77</v>
      </c>
      <c r="DQ1">
        <v>78</v>
      </c>
      <c r="DR1">
        <v>79</v>
      </c>
      <c r="DS1">
        <v>80</v>
      </c>
      <c r="DT1">
        <v>81</v>
      </c>
      <c r="DU1">
        <v>82</v>
      </c>
      <c r="DV1">
        <v>83</v>
      </c>
      <c r="DW1">
        <v>84</v>
      </c>
      <c r="DX1">
        <v>85</v>
      </c>
      <c r="DY1">
        <v>86</v>
      </c>
      <c r="DZ1">
        <v>87</v>
      </c>
      <c r="EA1">
        <v>88</v>
      </c>
      <c r="EB1">
        <v>89</v>
      </c>
      <c r="EC1">
        <v>90</v>
      </c>
      <c r="ED1">
        <v>91</v>
      </c>
      <c r="EE1">
        <v>92</v>
      </c>
      <c r="EF1">
        <v>93</v>
      </c>
      <c r="EG1">
        <v>94</v>
      </c>
      <c r="EH1">
        <v>95</v>
      </c>
      <c r="EI1">
        <v>96</v>
      </c>
      <c r="EJ1">
        <v>97</v>
      </c>
      <c r="EK1">
        <v>98</v>
      </c>
      <c r="EL1">
        <v>99</v>
      </c>
      <c r="EM1">
        <v>100</v>
      </c>
      <c r="EN1">
        <v>101</v>
      </c>
      <c r="EO1">
        <v>102</v>
      </c>
      <c r="EP1">
        <v>103</v>
      </c>
      <c r="EQ1">
        <v>104</v>
      </c>
      <c r="ER1" t="s">
        <v>454</v>
      </c>
      <c r="ES1" t="s">
        <v>455</v>
      </c>
      <c r="ET1" t="s">
        <v>456</v>
      </c>
      <c r="EU1" t="s">
        <v>457</v>
      </c>
      <c r="EV1" t="s">
        <v>458</v>
      </c>
      <c r="EW1" t="s">
        <v>459</v>
      </c>
      <c r="EX1" t="s">
        <v>460</v>
      </c>
      <c r="EY1" t="s">
        <v>461</v>
      </c>
      <c r="EZ1" t="s">
        <v>462</v>
      </c>
      <c r="FA1" t="s">
        <v>463</v>
      </c>
      <c r="FB1" t="s">
        <v>464</v>
      </c>
      <c r="FC1" t="s">
        <v>465</v>
      </c>
      <c r="FD1" t="s">
        <v>466</v>
      </c>
      <c r="FE1" t="s">
        <v>467</v>
      </c>
      <c r="FF1" t="s">
        <v>468</v>
      </c>
      <c r="FG1" t="s">
        <v>406</v>
      </c>
      <c r="FH1" t="s">
        <v>469</v>
      </c>
      <c r="FI1" t="s">
        <v>470</v>
      </c>
      <c r="FJ1" t="s">
        <v>471</v>
      </c>
      <c r="FK1" t="s">
        <v>472</v>
      </c>
      <c r="FL1" t="s">
        <v>473</v>
      </c>
      <c r="FM1" t="s">
        <v>474</v>
      </c>
      <c r="FN1" t="s">
        <v>475</v>
      </c>
      <c r="FO1" t="s">
        <v>476</v>
      </c>
      <c r="FP1" t="s">
        <v>477</v>
      </c>
      <c r="FQ1" t="s">
        <v>478</v>
      </c>
      <c r="FR1" t="s">
        <v>479</v>
      </c>
      <c r="FS1" t="s">
        <v>480</v>
      </c>
      <c r="FT1" t="s">
        <v>481</v>
      </c>
      <c r="FU1" t="s">
        <v>482</v>
      </c>
      <c r="FV1" t="s">
        <v>483</v>
      </c>
      <c r="FW1" t="s">
        <v>484</v>
      </c>
      <c r="FX1" t="s">
        <v>485</v>
      </c>
      <c r="FY1" t="s">
        <v>486</v>
      </c>
      <c r="FZ1" t="s">
        <v>487</v>
      </c>
      <c r="GA1" t="s">
        <v>488</v>
      </c>
      <c r="GB1" t="s">
        <v>489</v>
      </c>
      <c r="GC1" t="s">
        <v>490</v>
      </c>
      <c r="GD1" t="s">
        <v>491</v>
      </c>
      <c r="GE1" t="s">
        <v>492</v>
      </c>
      <c r="GF1" t="s">
        <v>493</v>
      </c>
      <c r="GG1" t="s">
        <v>494</v>
      </c>
      <c r="GH1" t="s">
        <v>495</v>
      </c>
      <c r="GI1" t="s">
        <v>496</v>
      </c>
      <c r="GJ1" t="s">
        <v>497</v>
      </c>
      <c r="GK1" t="s">
        <v>498</v>
      </c>
      <c r="GL1" t="s">
        <v>499</v>
      </c>
      <c r="GM1" t="s">
        <v>500</v>
      </c>
      <c r="GN1" t="s">
        <v>501</v>
      </c>
      <c r="GO1" t="s">
        <v>502</v>
      </c>
      <c r="GP1" t="s">
        <v>503</v>
      </c>
      <c r="GQ1" t="s">
        <v>504</v>
      </c>
      <c r="GR1" t="s">
        <v>505</v>
      </c>
      <c r="GS1" t="s">
        <v>506</v>
      </c>
      <c r="GT1" t="s">
        <v>507</v>
      </c>
      <c r="GU1" t="s">
        <v>508</v>
      </c>
      <c r="GV1" t="s">
        <v>509</v>
      </c>
      <c r="GW1" t="s">
        <v>510</v>
      </c>
      <c r="GX1" t="s">
        <v>511</v>
      </c>
      <c r="GY1" t="s">
        <v>512</v>
      </c>
      <c r="GZ1" t="s">
        <v>513</v>
      </c>
      <c r="HA1" t="s">
        <v>514</v>
      </c>
      <c r="HB1" t="s">
        <v>515</v>
      </c>
      <c r="HC1" t="s">
        <v>516</v>
      </c>
      <c r="HD1" t="s">
        <v>517</v>
      </c>
      <c r="HE1" s="11" t="s">
        <v>620</v>
      </c>
      <c r="HF1" s="11" t="s">
        <v>621</v>
      </c>
      <c r="HG1" s="242" t="s">
        <v>631</v>
      </c>
      <c r="HH1" s="11"/>
      <c r="HI1" s="11"/>
      <c r="HJ1" s="11"/>
      <c r="HK1" s="11"/>
      <c r="HL1" s="11"/>
      <c r="HM1" s="11"/>
      <c r="HN1" s="11"/>
      <c r="HO1" s="11"/>
      <c r="HP1" s="11"/>
      <c r="HQ1" s="11"/>
      <c r="HR1" s="11"/>
    </row>
    <row r="2" spans="1:226" ht="15">
      <c r="A2">
        <f>CongID</f>
        <v>0</v>
      </c>
      <c r="B2" s="195">
        <f>'Congregational Profile'!$B$5</f>
        <v>2024</v>
      </c>
      <c r="C2">
        <f>'Social Security &amp; Self Help'!$H$9</f>
        <v>0</v>
      </c>
      <c r="D2">
        <f>SUM(CO2:EQ2)</f>
        <v>0</v>
      </c>
      <c r="E2">
        <f>SUM(CY2:EQ2)</f>
        <v>0</v>
      </c>
      <c r="F2" s="196">
        <f>'Assistance Use &amp; Census'!$J$46</f>
        <v>0</v>
      </c>
      <c r="G2" s="196">
        <f>'Assistance Use &amp; Census'!$J$48</f>
        <v>0</v>
      </c>
      <c r="H2" s="196">
        <f>'Assistance Use &amp; Census'!$J$50</f>
        <v>0</v>
      </c>
      <c r="I2">
        <f>'Assistance Use &amp; Census'!$J$52</f>
        <v>0</v>
      </c>
      <c r="J2">
        <f>'Social Security &amp; Self Help'!H8</f>
        <v>0</v>
      </c>
      <c r="K2">
        <v>0</v>
      </c>
      <c r="L2">
        <f>IF('Public Programs &amp; Cost of Care'!I42&gt;'Public Programs &amp; Cost of Care'!I39,'Public Programs &amp; Cost of Care'!I42,'Public Programs &amp; Cost of Care'!I39)</f>
        <v>0</v>
      </c>
      <c r="M2">
        <f>'Assistance Use &amp; Census'!K7</f>
        <v>0</v>
      </c>
      <c r="N2">
        <f>'Assistance Use &amp; Census'!K8</f>
        <v>0</v>
      </c>
      <c r="P2">
        <f>'Financial Accountability'!F5</f>
        <v>0</v>
      </c>
      <c r="Q2">
        <f>'Financial Accountability'!F7</f>
        <v>0</v>
      </c>
      <c r="R2">
        <f>'Financial Accountability'!$F11</f>
        <v>0</v>
      </c>
      <c r="S2">
        <f>'Financial Accountability'!$F13</f>
        <v>0</v>
      </c>
      <c r="T2" s="196">
        <f>'Financial Accountability'!$F17</f>
        <v>0</v>
      </c>
      <c r="U2" s="196">
        <f>'Financial Accountability'!$F41</f>
        <v>0</v>
      </c>
      <c r="V2" s="196">
        <f>'Financial Accountability'!$F35</f>
        <v>0</v>
      </c>
      <c r="W2" s="196">
        <f>'Financial Accountability'!$F31</f>
        <v>0</v>
      </c>
      <c r="X2" s="194">
        <f>'Financial Accountability'!$F37</f>
        <v>0</v>
      </c>
      <c r="Y2" s="197">
        <v>0</v>
      </c>
      <c r="Z2" s="194">
        <f>'Financial Accountability'!$F43</f>
        <v>0</v>
      </c>
      <c r="AA2" s="194">
        <f>'Financial Accountability'!$F55</f>
        <v>0</v>
      </c>
      <c r="AB2" s="194">
        <f>'Financial Accountability'!$F56</f>
        <v>0</v>
      </c>
      <c r="AC2" s="194">
        <f>'Financial Accountability'!F57</f>
        <v>0</v>
      </c>
      <c r="AD2" s="194">
        <f>'Financial Accountability'!G57</f>
        <v>0</v>
      </c>
      <c r="AE2" s="194">
        <f>'Financial Accountability'!H57</f>
        <v>0</v>
      </c>
      <c r="AF2" s="194">
        <f>'Financial Accountability'!I57</f>
        <v>0</v>
      </c>
      <c r="AG2">
        <f>'Financial Accountability'!$F18</f>
        <v>0</v>
      </c>
      <c r="AH2">
        <f>'Financial Accountability'!$F20</f>
        <v>0</v>
      </c>
      <c r="AI2">
        <f>'Financial Accountability'!$F20</f>
        <v>0</v>
      </c>
      <c r="AJ2">
        <f>'Financial Accountability'!$F20</f>
        <v>0</v>
      </c>
      <c r="AK2">
        <f>'Financial Accountability'!$F21</f>
        <v>0</v>
      </c>
      <c r="AL2">
        <f>'Financial Accountability'!$F20</f>
        <v>0</v>
      </c>
      <c r="AM2">
        <f>'Financial Accountability'!$F20</f>
        <v>0</v>
      </c>
      <c r="AN2" s="194">
        <f>'Financial Accountability'!$F22</f>
        <v>0</v>
      </c>
      <c r="AO2">
        <f>'Financial Accountability'!$F20</f>
        <v>0</v>
      </c>
      <c r="AP2">
        <f>'Financial Accountability'!$F20</f>
        <v>0</v>
      </c>
      <c r="AQ2">
        <f>'Financial Accountability'!$F20</f>
        <v>0</v>
      </c>
      <c r="AR2">
        <f>'Financial Accountability'!$F20</f>
        <v>0</v>
      </c>
      <c r="AS2">
        <f>'Financial Accountability'!$F20</f>
        <v>0</v>
      </c>
      <c r="AT2">
        <f>'Financial Accountability'!$F$60</f>
        <v>0</v>
      </c>
      <c r="AU2">
        <f>'Financial Accountability'!$F20</f>
        <v>0</v>
      </c>
      <c r="AV2">
        <f>'Financial Accountability'!$F20</f>
        <v>0</v>
      </c>
      <c r="AW2">
        <f>'Financial Accountability'!$F20</f>
        <v>0</v>
      </c>
      <c r="AX2">
        <f>'Financial Accountability'!$F20</f>
        <v>0</v>
      </c>
      <c r="AY2" s="194"/>
      <c r="AZ2" s="194"/>
      <c r="BA2" s="198">
        <f>'Public Programs &amp; Cost of Care'!I28</f>
        <v>0</v>
      </c>
      <c r="BB2" s="198">
        <f>'Public Programs &amp; Cost of Care'!I29</f>
        <v>0</v>
      </c>
      <c r="BC2" s="198">
        <f>'Public Programs &amp; Cost of Care'!I30</f>
        <v>0</v>
      </c>
      <c r="BD2" s="194">
        <v>0</v>
      </c>
      <c r="BE2" s="194">
        <v>0</v>
      </c>
      <c r="BF2">
        <v>0</v>
      </c>
      <c r="BG2" s="194">
        <f>'Financial Accountability'!$F47</f>
        <v>0</v>
      </c>
      <c r="BH2" s="194">
        <f>'Financial Accountability'!$F50</f>
        <v>0</v>
      </c>
      <c r="BI2">
        <f>'Financial Accountability'!$F51</f>
        <v>0</v>
      </c>
      <c r="BJ2" s="194"/>
      <c r="BK2" s="194"/>
      <c r="BM2" s="194">
        <f>'Public Programs &amp; Cost of Care'!G28</f>
        <v>0</v>
      </c>
      <c r="BN2" s="194">
        <f>'Public Programs &amp; Cost of Care'!G29</f>
        <v>0</v>
      </c>
      <c r="BO2" s="194">
        <f>'Public Programs &amp; Cost of Care'!G30</f>
        <v>0</v>
      </c>
      <c r="BP2" s="164">
        <f>'Assistance Use &amp; Census'!$D15</f>
        <v>0</v>
      </c>
      <c r="BQ2" s="164">
        <f>'Assistance Use &amp; Census'!$D16</f>
        <v>0</v>
      </c>
      <c r="BR2" s="164">
        <f>'Assistance Use &amp; Census'!$D17</f>
        <v>0</v>
      </c>
      <c r="BS2" s="164">
        <f>'Assistance Use &amp; Census'!$D18</f>
        <v>0</v>
      </c>
      <c r="BT2" s="164">
        <f>'Assistance Use &amp; Census'!$D19</f>
        <v>0</v>
      </c>
      <c r="BU2" s="164">
        <f>'Assistance Use &amp; Census'!$D20</f>
        <v>0</v>
      </c>
      <c r="BV2" s="164">
        <f>'Assistance Use &amp; Census'!$D21</f>
        <v>0</v>
      </c>
      <c r="BW2" s="164">
        <f>'Assistance Use &amp; Census'!$D22</f>
        <v>0</v>
      </c>
      <c r="BX2" s="164">
        <f>'Assistance Use &amp; Census'!$D23</f>
        <v>0</v>
      </c>
      <c r="BY2" s="164">
        <f>'Assistance Use &amp; Census'!$D24</f>
        <v>0</v>
      </c>
      <c r="BZ2" s="164">
        <f>'Assistance Use &amp; Census'!$D25</f>
        <v>0</v>
      </c>
      <c r="CA2" s="164">
        <f>'Assistance Use &amp; Census'!$D26</f>
        <v>0</v>
      </c>
      <c r="CB2" s="164">
        <f>'Assistance Use &amp; Census'!$D27</f>
        <v>0</v>
      </c>
      <c r="CC2" s="164">
        <f>'Assistance Use &amp; Census'!$D28</f>
        <v>0</v>
      </c>
      <c r="CD2" s="164">
        <f>'Assistance Use &amp; Census'!$D29</f>
        <v>0</v>
      </c>
      <c r="CE2" s="164">
        <f>'Assistance Use &amp; Census'!$D30</f>
        <v>0</v>
      </c>
      <c r="CF2" s="164">
        <f>'Assistance Use &amp; Census'!$D31</f>
        <v>0</v>
      </c>
      <c r="CG2" s="164">
        <f>'Assistance Use &amp; Census'!$D32</f>
        <v>0</v>
      </c>
      <c r="CH2" s="164">
        <f>'Assistance Use &amp; Census'!$D33</f>
        <v>0</v>
      </c>
      <c r="CI2" s="164">
        <f>'Assistance Use &amp; Census'!$D34</f>
        <v>0</v>
      </c>
      <c r="CJ2" s="164">
        <f>'Assistance Use &amp; Census'!$D35</f>
        <v>0</v>
      </c>
      <c r="CK2" s="164">
        <f>'Assistance Use &amp; Census'!$D36</f>
        <v>0</v>
      </c>
      <c r="CL2" s="164">
        <f>'Assistance Use &amp; Census'!$D37</f>
        <v>0</v>
      </c>
      <c r="CM2" s="164">
        <f>'Assistance Use &amp; Census'!$D38</f>
        <v>0</v>
      </c>
      <c r="CN2" s="164">
        <f>'Assistance Use &amp; Census'!$D39</f>
        <v>0</v>
      </c>
      <c r="CO2" s="164">
        <f>'Assistance Use &amp; Census'!$G15</f>
        <v>0</v>
      </c>
      <c r="CP2" s="164">
        <f>'Assistance Use &amp; Census'!$G16</f>
        <v>0</v>
      </c>
      <c r="CQ2" s="164">
        <f>'Assistance Use &amp; Census'!$G17</f>
        <v>0</v>
      </c>
      <c r="CR2" s="164">
        <f>'Assistance Use &amp; Census'!$G18</f>
        <v>0</v>
      </c>
      <c r="CS2" s="164">
        <f>'Assistance Use &amp; Census'!$G19</f>
        <v>0</v>
      </c>
      <c r="CT2" s="164">
        <f>'Assistance Use &amp; Census'!$G20</f>
        <v>0</v>
      </c>
      <c r="CU2" s="164">
        <f>'Assistance Use &amp; Census'!$G21</f>
        <v>0</v>
      </c>
      <c r="CV2" s="164">
        <f>'Assistance Use &amp; Census'!$G22</f>
        <v>0</v>
      </c>
      <c r="CW2" s="164">
        <f>'Assistance Use &amp; Census'!$G23</f>
        <v>0</v>
      </c>
      <c r="CX2" s="164">
        <f>'Assistance Use &amp; Census'!$G24</f>
        <v>0</v>
      </c>
      <c r="CY2" s="164">
        <f>'Assistance Use &amp; Census'!$G25</f>
        <v>0</v>
      </c>
      <c r="CZ2" s="164">
        <f>'Assistance Use &amp; Census'!$G26</f>
        <v>0</v>
      </c>
      <c r="DA2" s="164">
        <f>'Assistance Use &amp; Census'!$G27</f>
        <v>0</v>
      </c>
      <c r="DB2" s="164">
        <f>'Assistance Use &amp; Census'!$G28</f>
        <v>0</v>
      </c>
      <c r="DC2" s="164">
        <f>'Assistance Use &amp; Census'!$G29</f>
        <v>0</v>
      </c>
      <c r="DD2" s="164">
        <f>'Assistance Use &amp; Census'!$G30</f>
        <v>0</v>
      </c>
      <c r="DE2" s="164">
        <f>'Assistance Use &amp; Census'!$G31</f>
        <v>0</v>
      </c>
      <c r="DF2" s="164">
        <f>'Assistance Use &amp; Census'!$G32</f>
        <v>0</v>
      </c>
      <c r="DG2" s="164">
        <f>'Assistance Use &amp; Census'!$G33</f>
        <v>0</v>
      </c>
      <c r="DH2" s="164">
        <f>'Assistance Use &amp; Census'!$G34</f>
        <v>0</v>
      </c>
      <c r="DI2" s="164">
        <f>'Assistance Use &amp; Census'!$G35</f>
        <v>0</v>
      </c>
      <c r="DJ2" s="164">
        <f>'Assistance Use &amp; Census'!$G36</f>
        <v>0</v>
      </c>
      <c r="DK2" s="164">
        <f>'Assistance Use &amp; Census'!$G37</f>
        <v>0</v>
      </c>
      <c r="DL2" s="164">
        <f>'Assistance Use &amp; Census'!$G38</f>
        <v>0</v>
      </c>
      <c r="DM2" s="164">
        <f>'Assistance Use &amp; Census'!$G39</f>
        <v>0</v>
      </c>
      <c r="DN2" s="164">
        <f>'Assistance Use &amp; Census'!$J15</f>
        <v>0</v>
      </c>
      <c r="DO2" s="164">
        <f>'Assistance Use &amp; Census'!$J16</f>
        <v>0</v>
      </c>
      <c r="DP2" s="164">
        <f>'Assistance Use &amp; Census'!$J17</f>
        <v>0</v>
      </c>
      <c r="DQ2" s="164">
        <f>'Assistance Use &amp; Census'!$J18</f>
        <v>0</v>
      </c>
      <c r="DR2" s="164">
        <f>'Assistance Use &amp; Census'!$J19</f>
        <v>0</v>
      </c>
      <c r="DS2" s="164">
        <f>'Assistance Use &amp; Census'!$J20</f>
        <v>0</v>
      </c>
      <c r="DT2" s="164">
        <f>'Assistance Use &amp; Census'!$J21</f>
        <v>0</v>
      </c>
      <c r="DU2" s="164">
        <f>'Assistance Use &amp; Census'!$J22</f>
        <v>0</v>
      </c>
      <c r="DV2" s="164">
        <f>'Assistance Use &amp; Census'!$J23</f>
        <v>0</v>
      </c>
      <c r="DW2" s="164">
        <f>'Assistance Use &amp; Census'!$J24</f>
        <v>0</v>
      </c>
      <c r="DX2" s="164">
        <f>'Assistance Use &amp; Census'!$J25</f>
        <v>0</v>
      </c>
      <c r="DY2" s="164">
        <f>'Assistance Use &amp; Census'!$J26</f>
        <v>0</v>
      </c>
      <c r="DZ2" s="164">
        <f>'Assistance Use &amp; Census'!$J27</f>
        <v>0</v>
      </c>
      <c r="EA2" s="164">
        <f>'Assistance Use &amp; Census'!$J28</f>
        <v>0</v>
      </c>
      <c r="EB2" s="164">
        <f>'Assistance Use &amp; Census'!$J29</f>
        <v>0</v>
      </c>
      <c r="EC2" s="164">
        <f>'Assistance Use &amp; Census'!$J30</f>
        <v>0</v>
      </c>
      <c r="ED2" s="164">
        <f>'Assistance Use &amp; Census'!$J31</f>
        <v>0</v>
      </c>
      <c r="EE2" s="164">
        <f>'Assistance Use &amp; Census'!$J32</f>
        <v>0</v>
      </c>
      <c r="EF2" s="164">
        <f>'Assistance Use &amp; Census'!$J33</f>
        <v>0</v>
      </c>
      <c r="EG2" s="164">
        <f>'Assistance Use &amp; Census'!$J34</f>
        <v>0</v>
      </c>
      <c r="EH2" s="164">
        <f>'Assistance Use &amp; Census'!$J35</f>
        <v>0</v>
      </c>
      <c r="EI2" s="164">
        <f>'Assistance Use &amp; Census'!$J36</f>
        <v>0</v>
      </c>
      <c r="EJ2" s="164">
        <f>'Assistance Use &amp; Census'!$J37</f>
        <v>0</v>
      </c>
      <c r="EK2" s="164">
        <f>'Assistance Use &amp; Census'!$J38</f>
        <v>0</v>
      </c>
      <c r="EL2" s="164">
        <f>'Assistance Use &amp; Census'!$J39</f>
        <v>0</v>
      </c>
      <c r="EM2" s="164">
        <f>'Assistance Use &amp; Census'!$J40</f>
        <v>0</v>
      </c>
      <c r="EN2" s="164">
        <f>'Assistance Use &amp; Census'!$J41</f>
        <v>0</v>
      </c>
      <c r="EO2" s="164">
        <f>'Assistance Use &amp; Census'!$J42</f>
        <v>0</v>
      </c>
      <c r="EP2" s="164">
        <f>'Assistance Use &amp; Census'!$J43</f>
        <v>0</v>
      </c>
      <c r="EQ2" s="164">
        <f>'Assistance Use &amp; Census'!$J44</f>
        <v>0</v>
      </c>
      <c r="ER2" s="164">
        <f>SUM(BP2:BT2)</f>
        <v>0</v>
      </c>
      <c r="ES2" s="164">
        <f>SUM(BU2:BY2)</f>
        <v>0</v>
      </c>
      <c r="ET2" s="164">
        <f>SUM(BZ2:CD2)</f>
        <v>0</v>
      </c>
      <c r="EU2" s="164">
        <f>SUM(CE2:CI2)</f>
        <v>0</v>
      </c>
      <c r="EV2" s="164">
        <f>SUM(CJ2:CN2)</f>
        <v>0</v>
      </c>
      <c r="EW2" s="164">
        <f>SUM(CO2:CS2)</f>
        <v>0</v>
      </c>
      <c r="EX2" s="164">
        <f>SUM(CT2:CX2)</f>
        <v>0</v>
      </c>
      <c r="EY2" s="164">
        <f>SUM(CY2:DC2)</f>
        <v>0</v>
      </c>
      <c r="EZ2" s="164">
        <f>SUM(DD2:DH2)</f>
        <v>0</v>
      </c>
      <c r="FA2" s="164">
        <f>SUM(DI2:DM2)</f>
        <v>0</v>
      </c>
      <c r="FB2" s="164">
        <f>SUM(DN2:DR2)</f>
        <v>0</v>
      </c>
      <c r="FC2" s="164">
        <f>SUM(DS2:DW2)</f>
        <v>0</v>
      </c>
      <c r="FD2" s="164">
        <f>SUM(DX2:EB2)</f>
        <v>0</v>
      </c>
      <c r="FE2" s="164">
        <f>SUM(EC2:EQ2)</f>
        <v>0</v>
      </c>
      <c r="FF2" s="164">
        <f>'Social Security &amp; Self Help'!H7</f>
        <v>0</v>
      </c>
      <c r="FG2">
        <f>'Financial Accountability'!$F17</f>
        <v>0</v>
      </c>
      <c r="FH2">
        <f>'Financial Accountability'!$F19</f>
        <v>0</v>
      </c>
      <c r="FI2">
        <f>'Financial Accountability'!$F23</f>
        <v>0</v>
      </c>
      <c r="FJ2">
        <f>'Social Security &amp; Self Help'!H5</f>
        <v>0</v>
      </c>
      <c r="FK2" s="196">
        <f>'Social Security &amp; Self Help'!H6</f>
        <v>0</v>
      </c>
      <c r="FL2">
        <v>0</v>
      </c>
      <c r="FM2">
        <v>0</v>
      </c>
      <c r="FN2">
        <f>IF(SSChkbx1=TRUE,1,0)</f>
        <v>0</v>
      </c>
      <c r="FO2">
        <f>IF(SSChkbx2=TRUE,1,0)</f>
        <v>0</v>
      </c>
      <c r="FP2">
        <f>IF(SSChkbx3=TRUE,1,0)</f>
        <v>0</v>
      </c>
      <c r="FQ2">
        <f>IF(SSChkbx4=TRUE,1,0)</f>
        <v>0</v>
      </c>
      <c r="FR2">
        <f>IF(SSChkbx5a=TRUE,1,0)</f>
        <v>0</v>
      </c>
      <c r="FS2">
        <f>IF(SSChkbx5b=TRUE,1,0)</f>
        <v>0</v>
      </c>
      <c r="FT2">
        <f>IF(SSChkbx6=TRUE,1,0)</f>
        <v>0</v>
      </c>
      <c r="FU2">
        <f>IF(SSChkbx7=TRUE,1,0)</f>
        <v>0</v>
      </c>
      <c r="FV2">
        <f>IF(SSChkbx8a=TRUE,1,0)</f>
        <v>0</v>
      </c>
      <c r="FW2">
        <f>IF(SSChkbx8b=TRUE,1,0)</f>
        <v>0</v>
      </c>
      <c r="FX2">
        <f>IF(SSChkbx9=TRUE,1,0)</f>
        <v>0</v>
      </c>
      <c r="FY2">
        <v>0</v>
      </c>
      <c r="FZ2">
        <f>IF(SSChkbx12=TRUE,1,0)</f>
        <v>0</v>
      </c>
      <c r="GA2" s="201" t="str">
        <f>IF(GB2=0,"0",1)</f>
        <v>0</v>
      </c>
      <c r="GB2" s="198">
        <f>'Public Programs &amp; Cost of Care'!I11</f>
        <v>0</v>
      </c>
      <c r="GC2" s="198">
        <v>0</v>
      </c>
      <c r="GD2" s="201" t="str">
        <f>IF(GE2=0,"0",1)</f>
        <v>0</v>
      </c>
      <c r="GE2" s="174">
        <f>'Public Programs &amp; Cost of Care'!$I$12</f>
        <v>0</v>
      </c>
      <c r="GF2" s="174">
        <v>0</v>
      </c>
      <c r="GG2" s="199" t="str">
        <f>IF(GH2=0,"0",1)</f>
        <v>0</v>
      </c>
      <c r="GH2" s="174">
        <f>'Public Programs &amp; Cost of Care'!I13</f>
        <v>0</v>
      </c>
      <c r="GI2" s="174">
        <v>0</v>
      </c>
      <c r="GJ2" s="174" t="str">
        <f>IF(GK2=0,"0",1)</f>
        <v>0</v>
      </c>
      <c r="GK2" s="174">
        <f>'Public Programs &amp; Cost of Care'!$I$14</f>
        <v>0</v>
      </c>
      <c r="GL2" s="174">
        <v>0</v>
      </c>
      <c r="GM2" s="174"/>
      <c r="GN2" s="174"/>
      <c r="GO2" s="174">
        <f>'Public Programs &amp; Cost of Care'!I15</f>
        <v>0</v>
      </c>
      <c r="GP2" s="174"/>
      <c r="GQ2" s="174"/>
      <c r="GR2" s="174"/>
      <c r="GS2" s="174" t="str">
        <f>IF(Apply=1,"y","n")</f>
        <v>y</v>
      </c>
      <c r="GT2" s="174"/>
      <c r="GU2" s="174"/>
      <c r="GV2" s="174"/>
      <c r="GW2" s="174"/>
      <c r="GX2" s="174">
        <v>0</v>
      </c>
      <c r="GY2">
        <f>IF(SSChkbx10=TRUE,1,0)</f>
        <v>0</v>
      </c>
      <c r="GZ2">
        <f>IF(SSChkbx11=TRUE,1,0)</f>
        <v>0</v>
      </c>
      <c r="HB2" t="str">
        <f>IF(HC2=0,"0",1)</f>
        <v>0</v>
      </c>
      <c r="HC2">
        <f>'Public Programs &amp; Cost of Care'!$I$10</f>
        <v>0</v>
      </c>
      <c r="HE2" s="174" t="str">
        <f>IF(Diocese=1,"y","n")</f>
        <v>y</v>
      </c>
      <c r="HF2" s="174" t="str">
        <f>IF(AnnualReport=1,"y","n")</f>
        <v>y</v>
      </c>
      <c r="HG2" s="242">
        <f>MarketValue</f>
        <v>0</v>
      </c>
      <c r="HH2" s="164"/>
      <c r="HI2" s="164"/>
      <c r="HJ2" s="164"/>
      <c r="HK2" s="164"/>
      <c r="HL2" s="164"/>
      <c r="HM2" s="164"/>
      <c r="HN2" s="164"/>
      <c r="HO2" s="164"/>
      <c r="HP2" s="164"/>
      <c r="HQ2" s="164"/>
      <c r="HR2" s="164"/>
    </row>
    <row r="5" ht="12.75">
      <c r="A5">
        <f>'Congregational Profile'!D14</f>
        <v>0</v>
      </c>
    </row>
    <row r="6" ht="12.75">
      <c r="A6">
        <f>Apply</f>
        <v>1</v>
      </c>
    </row>
  </sheetData>
  <sheetProtection password="F693" sheet="1"/>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2"/>
  <dimension ref="A1:K34"/>
  <sheetViews>
    <sheetView zoomScalePageLayoutView="0" workbookViewId="0" topLeftCell="A1">
      <selection activeCell="A1" sqref="A1"/>
    </sheetView>
  </sheetViews>
  <sheetFormatPr defaultColWidth="9.140625" defaultRowHeight="12.75"/>
  <cols>
    <col min="1" max="1" width="3.421875" style="0" customWidth="1"/>
    <col min="3" max="3" width="7.8515625" style="0" customWidth="1"/>
    <col min="4" max="4" width="12.00390625" style="0" customWidth="1"/>
    <col min="10" max="10" width="15.57421875" style="0" customWidth="1"/>
    <col min="11" max="11" width="3.421875" style="0" customWidth="1"/>
  </cols>
  <sheetData>
    <row r="1" spans="1:11" ht="12.75">
      <c r="A1" s="1"/>
      <c r="B1" s="2"/>
      <c r="C1" s="2"/>
      <c r="D1" s="2"/>
      <c r="E1" s="2"/>
      <c r="F1" s="2"/>
      <c r="G1" s="2"/>
      <c r="H1" s="2"/>
      <c r="I1" s="2"/>
      <c r="J1" s="237"/>
      <c r="K1" s="235"/>
    </row>
    <row r="2" spans="1:11" ht="12.75">
      <c r="A2" s="60"/>
      <c r="B2" s="61"/>
      <c r="C2" s="61"/>
      <c r="D2" s="61"/>
      <c r="E2" s="61"/>
      <c r="F2" s="61"/>
      <c r="G2" s="61"/>
      <c r="H2" s="61"/>
      <c r="I2" s="61"/>
      <c r="J2" s="61"/>
      <c r="K2" s="5"/>
    </row>
    <row r="3" spans="1:11" ht="12.75">
      <c r="A3" s="60"/>
      <c r="B3" s="61"/>
      <c r="C3" s="61"/>
      <c r="D3" s="61"/>
      <c r="E3" s="61"/>
      <c r="F3" s="61"/>
      <c r="G3" s="61"/>
      <c r="H3" s="61"/>
      <c r="I3" s="61"/>
      <c r="J3" s="61"/>
      <c r="K3" s="5"/>
    </row>
    <row r="4" spans="1:11" ht="20.25">
      <c r="A4" s="60"/>
      <c r="B4" s="61"/>
      <c r="C4" s="183">
        <f>Introduction!C8</f>
        <v>2024</v>
      </c>
      <c r="D4" s="183" t="str">
        <f>Introduction!D8</f>
        <v>Direct Care Assistance Application</v>
      </c>
      <c r="E4" s="183"/>
      <c r="F4" s="183"/>
      <c r="G4" s="183"/>
      <c r="H4" s="183"/>
      <c r="I4" s="183"/>
      <c r="J4" s="61"/>
      <c r="K4" s="5"/>
    </row>
    <row r="5" spans="1:11" ht="12.75">
      <c r="A5" s="60"/>
      <c r="B5" s="61"/>
      <c r="C5" s="61"/>
      <c r="D5" s="61"/>
      <c r="E5" s="61"/>
      <c r="F5" s="61"/>
      <c r="G5" s="61"/>
      <c r="H5" s="61"/>
      <c r="I5" s="61"/>
      <c r="J5" s="61"/>
      <c r="K5" s="5"/>
    </row>
    <row r="6" spans="1:11" ht="12.75">
      <c r="A6" s="60"/>
      <c r="B6" s="61"/>
      <c r="C6" s="61" t="s">
        <v>39</v>
      </c>
      <c r="D6" s="61"/>
      <c r="E6" s="61"/>
      <c r="F6" s="61"/>
      <c r="G6" s="61"/>
      <c r="H6" s="61"/>
      <c r="I6" s="61"/>
      <c r="J6" s="61"/>
      <c r="K6" s="5"/>
    </row>
    <row r="7" spans="1:11" ht="12.75">
      <c r="A7" s="60"/>
      <c r="B7" s="61"/>
      <c r="C7" s="61"/>
      <c r="D7" s="262" t="s">
        <v>82</v>
      </c>
      <c r="E7" s="262"/>
      <c r="F7" s="262"/>
      <c r="G7" s="262"/>
      <c r="H7" s="262"/>
      <c r="I7" s="173"/>
      <c r="J7" s="61"/>
      <c r="K7" s="5"/>
    </row>
    <row r="8" spans="1:11" ht="12.75">
      <c r="A8" s="60"/>
      <c r="B8" s="61"/>
      <c r="C8" s="61"/>
      <c r="D8" s="262" t="s">
        <v>373</v>
      </c>
      <c r="E8" s="262"/>
      <c r="F8" s="262"/>
      <c r="G8" s="262"/>
      <c r="H8" s="262"/>
      <c r="I8" s="262"/>
      <c r="J8" s="61"/>
      <c r="K8" s="5"/>
    </row>
    <row r="9" spans="1:11" ht="12.75">
      <c r="A9" s="60"/>
      <c r="B9" s="61"/>
      <c r="C9" s="61"/>
      <c r="D9" s="262" t="s">
        <v>177</v>
      </c>
      <c r="E9" s="262"/>
      <c r="F9" s="262"/>
      <c r="G9" s="262"/>
      <c r="H9" s="262"/>
      <c r="I9" s="262"/>
      <c r="J9" s="61"/>
      <c r="K9" s="5"/>
    </row>
    <row r="10" spans="1:11" ht="12.75">
      <c r="A10" s="60"/>
      <c r="B10" s="61"/>
      <c r="C10" s="61"/>
      <c r="D10" s="262" t="s">
        <v>81</v>
      </c>
      <c r="E10" s="262"/>
      <c r="F10" s="262"/>
      <c r="G10" s="262"/>
      <c r="H10" s="262"/>
      <c r="I10" s="262"/>
      <c r="J10" s="61"/>
      <c r="K10" s="5"/>
    </row>
    <row r="11" spans="1:11" ht="12.75">
      <c r="A11" s="60"/>
      <c r="B11" s="61"/>
      <c r="C11" s="61"/>
      <c r="D11" s="262" t="s">
        <v>103</v>
      </c>
      <c r="E11" s="262"/>
      <c r="F11" s="262"/>
      <c r="G11" s="262"/>
      <c r="H11" s="262"/>
      <c r="I11" s="262"/>
      <c r="J11" s="61"/>
      <c r="K11" s="5"/>
    </row>
    <row r="12" spans="1:11" ht="12.75">
      <c r="A12" s="60"/>
      <c r="B12" s="61"/>
      <c r="C12" s="61"/>
      <c r="D12" s="262" t="s">
        <v>205</v>
      </c>
      <c r="E12" s="262"/>
      <c r="F12" s="262"/>
      <c r="G12" s="262"/>
      <c r="H12" s="262"/>
      <c r="I12" s="262"/>
      <c r="J12" s="61"/>
      <c r="K12" s="5"/>
    </row>
    <row r="13" spans="1:11" ht="12.75">
      <c r="A13" s="60"/>
      <c r="B13" s="61"/>
      <c r="C13" s="61"/>
      <c r="D13" s="262" t="s">
        <v>208</v>
      </c>
      <c r="E13" s="262"/>
      <c r="F13" s="262"/>
      <c r="G13" s="262"/>
      <c r="H13" s="262"/>
      <c r="I13" s="262"/>
      <c r="J13" s="61"/>
      <c r="K13" s="5"/>
    </row>
    <row r="14" spans="1:11" ht="12.75">
      <c r="A14" s="60"/>
      <c r="B14" s="61"/>
      <c r="C14" s="61"/>
      <c r="D14" s="262" t="s">
        <v>209</v>
      </c>
      <c r="E14" s="262"/>
      <c r="F14" s="262"/>
      <c r="G14" s="262"/>
      <c r="H14" s="262"/>
      <c r="I14" s="262"/>
      <c r="J14" s="61"/>
      <c r="K14" s="5"/>
    </row>
    <row r="15" spans="1:11" ht="12.75">
      <c r="A15" s="60"/>
      <c r="B15" s="61"/>
      <c r="C15" s="61"/>
      <c r="D15" s="262" t="s">
        <v>210</v>
      </c>
      <c r="E15" s="262"/>
      <c r="F15" s="262"/>
      <c r="G15" s="262"/>
      <c r="H15" s="262"/>
      <c r="I15" s="262"/>
      <c r="J15" s="61"/>
      <c r="K15" s="5"/>
    </row>
    <row r="16" spans="1:11" ht="12.75">
      <c r="A16" s="60"/>
      <c r="B16" s="61"/>
      <c r="C16" s="61"/>
      <c r="D16" s="262" t="s">
        <v>211</v>
      </c>
      <c r="E16" s="262"/>
      <c r="F16" s="262"/>
      <c r="G16" s="262"/>
      <c r="H16" s="262"/>
      <c r="I16" s="262"/>
      <c r="J16" s="61"/>
      <c r="K16" s="5"/>
    </row>
    <row r="17" spans="1:11" ht="12.75">
      <c r="A17" s="60"/>
      <c r="B17" s="61"/>
      <c r="C17" s="61"/>
      <c r="D17" s="262" t="s">
        <v>622</v>
      </c>
      <c r="E17" s="262"/>
      <c r="F17" s="262"/>
      <c r="G17" s="262"/>
      <c r="H17" s="262"/>
      <c r="I17" s="262"/>
      <c r="J17" s="236"/>
      <c r="K17" s="5"/>
    </row>
    <row r="18" spans="1:11" ht="12.75">
      <c r="A18" s="60"/>
      <c r="B18" s="61"/>
      <c r="C18" s="61"/>
      <c r="D18" s="267" t="s">
        <v>14</v>
      </c>
      <c r="E18" s="267"/>
      <c r="F18" s="267"/>
      <c r="G18" s="267"/>
      <c r="H18" s="267"/>
      <c r="I18" s="267"/>
      <c r="J18" s="61"/>
      <c r="K18" s="5"/>
    </row>
    <row r="19" spans="1:11" ht="12.75">
      <c r="A19" s="60"/>
      <c r="B19" s="61"/>
      <c r="C19" s="62"/>
      <c r="D19" s="265"/>
      <c r="E19" s="265"/>
      <c r="F19" s="265"/>
      <c r="G19" s="265"/>
      <c r="H19" s="265"/>
      <c r="I19" s="265"/>
      <c r="J19" s="61"/>
      <c r="K19" s="5"/>
    </row>
    <row r="20" spans="1:11" ht="12.75">
      <c r="A20" s="60"/>
      <c r="B20" s="61"/>
      <c r="C20" s="266" t="s">
        <v>142</v>
      </c>
      <c r="D20" s="266"/>
      <c r="E20" s="266"/>
      <c r="F20" s="266"/>
      <c r="G20" s="266"/>
      <c r="H20" s="266"/>
      <c r="I20" s="266"/>
      <c r="J20" s="61"/>
      <c r="K20" s="5"/>
    </row>
    <row r="21" spans="1:11" ht="12.75">
      <c r="A21" s="60"/>
      <c r="B21" s="61"/>
      <c r="C21" s="63"/>
      <c r="D21" s="63"/>
      <c r="E21" s="63"/>
      <c r="F21" s="63"/>
      <c r="G21" s="63"/>
      <c r="H21" s="63"/>
      <c r="I21" s="63"/>
      <c r="J21" s="61"/>
      <c r="K21" s="5"/>
    </row>
    <row r="22" spans="1:11" ht="12.75">
      <c r="A22" s="60"/>
      <c r="B22" s="61"/>
      <c r="C22" s="64" t="s">
        <v>153</v>
      </c>
      <c r="D22" s="65"/>
      <c r="E22" s="65"/>
      <c r="F22" s="65"/>
      <c r="G22" s="65"/>
      <c r="H22" s="65"/>
      <c r="I22" s="65"/>
      <c r="J22" s="61"/>
      <c r="K22" s="5"/>
    </row>
    <row r="23" spans="1:11" ht="46.5" customHeight="1">
      <c r="A23" s="60"/>
      <c r="B23" s="61"/>
      <c r="C23" s="61"/>
      <c r="D23" s="264" t="s">
        <v>143</v>
      </c>
      <c r="E23" s="264"/>
      <c r="F23" s="264"/>
      <c r="G23" s="264"/>
      <c r="H23" s="264"/>
      <c r="I23" s="264"/>
      <c r="J23" s="61"/>
      <c r="K23" s="5"/>
    </row>
    <row r="24" spans="1:11" ht="33.75" customHeight="1">
      <c r="A24" s="60"/>
      <c r="B24" s="61"/>
      <c r="C24" s="61"/>
      <c r="D24" s="264" t="s">
        <v>144</v>
      </c>
      <c r="E24" s="264"/>
      <c r="F24" s="264"/>
      <c r="G24" s="264"/>
      <c r="H24" s="264"/>
      <c r="I24" s="264"/>
      <c r="J24" s="61"/>
      <c r="K24" s="5"/>
    </row>
    <row r="25" spans="1:11" ht="12.75">
      <c r="A25" s="60"/>
      <c r="B25" s="61"/>
      <c r="C25" s="61"/>
      <c r="D25" s="265"/>
      <c r="E25" s="265"/>
      <c r="F25" s="265"/>
      <c r="G25" s="265"/>
      <c r="H25" s="265"/>
      <c r="I25" s="265"/>
      <c r="J25" s="61"/>
      <c r="K25" s="5"/>
    </row>
    <row r="26" spans="1:11" ht="12.75">
      <c r="A26" s="60"/>
      <c r="B26" s="61"/>
      <c r="C26" s="61"/>
      <c r="D26" s="265"/>
      <c r="E26" s="265"/>
      <c r="F26" s="265"/>
      <c r="G26" s="265"/>
      <c r="H26" s="265"/>
      <c r="I26" s="265"/>
      <c r="J26" s="61"/>
      <c r="K26" s="5"/>
    </row>
    <row r="27" spans="1:11" ht="33" customHeight="1">
      <c r="A27" s="60"/>
      <c r="B27" s="61"/>
      <c r="C27" s="61"/>
      <c r="D27" s="264" t="s">
        <v>357</v>
      </c>
      <c r="E27" s="264"/>
      <c r="F27" s="264"/>
      <c r="G27" s="264"/>
      <c r="H27" s="264"/>
      <c r="I27" s="264"/>
      <c r="J27" s="61"/>
      <c r="K27" s="5"/>
    </row>
    <row r="28" spans="1:11" ht="12.75">
      <c r="A28" s="60"/>
      <c r="B28" s="61"/>
      <c r="C28" s="61"/>
      <c r="D28" s="66"/>
      <c r="E28" s="66"/>
      <c r="F28" s="66"/>
      <c r="G28" s="66"/>
      <c r="H28" s="66"/>
      <c r="I28" s="66"/>
      <c r="J28" s="61"/>
      <c r="K28" s="5"/>
    </row>
    <row r="29" spans="1:11" ht="12.75">
      <c r="A29" s="60"/>
      <c r="B29" s="61"/>
      <c r="C29" s="64" t="s">
        <v>154</v>
      </c>
      <c r="D29" s="65"/>
      <c r="E29" s="66"/>
      <c r="F29" s="66"/>
      <c r="G29" s="66"/>
      <c r="H29" s="66"/>
      <c r="I29" s="66"/>
      <c r="J29" s="61"/>
      <c r="K29" s="5"/>
    </row>
    <row r="30" spans="1:11" ht="72" customHeight="1">
      <c r="A30" s="60"/>
      <c r="B30" s="61"/>
      <c r="C30" s="61"/>
      <c r="D30" s="263" t="s">
        <v>155</v>
      </c>
      <c r="E30" s="263"/>
      <c r="F30" s="263"/>
      <c r="G30" s="263"/>
      <c r="H30" s="263"/>
      <c r="I30" s="263"/>
      <c r="J30" s="61"/>
      <c r="K30" s="5"/>
    </row>
    <row r="31" spans="1:11" ht="12.75" customHeight="1">
      <c r="A31" s="60"/>
      <c r="B31" s="61"/>
      <c r="C31" s="64" t="s">
        <v>158</v>
      </c>
      <c r="D31" s="67"/>
      <c r="E31" s="67"/>
      <c r="F31" s="67"/>
      <c r="G31" s="67"/>
      <c r="H31" s="67"/>
      <c r="I31" s="67"/>
      <c r="J31" s="61"/>
      <c r="K31" s="5"/>
    </row>
    <row r="32" spans="1:11" ht="13.5" customHeight="1">
      <c r="A32" s="60"/>
      <c r="B32" s="61"/>
      <c r="C32" s="61"/>
      <c r="D32" s="67" t="s">
        <v>358</v>
      </c>
      <c r="E32" s="67"/>
      <c r="F32" s="67"/>
      <c r="G32" s="67"/>
      <c r="H32" s="67"/>
      <c r="I32" s="67"/>
      <c r="J32" s="61"/>
      <c r="K32" s="5"/>
    </row>
    <row r="33" spans="1:11" ht="12.75">
      <c r="A33" s="60"/>
      <c r="B33" s="61"/>
      <c r="C33" s="61"/>
      <c r="D33" s="61"/>
      <c r="E33" s="61"/>
      <c r="F33" s="61"/>
      <c r="G33" s="61"/>
      <c r="H33" s="61"/>
      <c r="I33" s="61"/>
      <c r="J33" s="61"/>
      <c r="K33" s="5"/>
    </row>
    <row r="34" spans="1:11" ht="12.75">
      <c r="A34" s="6"/>
      <c r="B34" s="7"/>
      <c r="C34" s="7"/>
      <c r="D34" s="7"/>
      <c r="E34" s="7"/>
      <c r="F34" s="7"/>
      <c r="G34" s="7"/>
      <c r="H34" s="7"/>
      <c r="I34" s="7"/>
      <c r="J34" s="7"/>
      <c r="K34" s="8"/>
    </row>
  </sheetData>
  <sheetProtection password="F6D3" sheet="1" objects="1"/>
  <mergeCells count="20">
    <mergeCell ref="D9:I9"/>
    <mergeCell ref="D11:I11"/>
    <mergeCell ref="D23:I23"/>
    <mergeCell ref="C20:I20"/>
    <mergeCell ref="D18:I18"/>
    <mergeCell ref="D19:I19"/>
    <mergeCell ref="D14:I14"/>
    <mergeCell ref="D15:I15"/>
    <mergeCell ref="D16:I16"/>
    <mergeCell ref="D12:I12"/>
    <mergeCell ref="D17:I17"/>
    <mergeCell ref="D7:H7"/>
    <mergeCell ref="D13:I13"/>
    <mergeCell ref="D10:I10"/>
    <mergeCell ref="D30:I30"/>
    <mergeCell ref="D24:I24"/>
    <mergeCell ref="D25:I25"/>
    <mergeCell ref="D26:I26"/>
    <mergeCell ref="D27:I27"/>
    <mergeCell ref="D8:I8"/>
  </mergeCells>
  <hyperlinks>
    <hyperlink ref="D8:I8" location="SectionII" display="Section II -  2008 Direct Care Assistance Application"/>
    <hyperlink ref="D9:I9" location="SectionIII" display="Section III -  Accountability Form/Grant Use"/>
    <hyperlink ref="D10:I10" location="SectionIV" display="Section IV -  Census"/>
    <hyperlink ref="D7:H7" location="SectionI" display="Section I - Congregational Profile"/>
    <hyperlink ref="D11:I11" location="SectionV" display="Section V -  Social Security"/>
    <hyperlink ref="D12:I12" location="SectionVI" display="Section VI -  Accountability"/>
    <hyperlink ref="D16:I16" location="SectionX" display="Section X -  Print and Save"/>
    <hyperlink ref="D14:I14" location="SectionVIII" display="Section VIII -  Cost of Care"/>
    <hyperlink ref="D15:I15" location="SectionIX" display="Section IX -  Financial Accountability"/>
    <hyperlink ref="D13:G13" location="SectionVII" display="Section VII - Public Programs"/>
    <hyperlink ref="D18:I18" location="Help" display="Help - Application Explanation Guide"/>
    <hyperlink ref="D17" location="Errors!A1" display="Error"/>
  </hyperlinks>
  <printOptions/>
  <pageMargins left="0.75" right="0.75" top="1" bottom="1" header="0.5" footer="0.5"/>
  <pageSetup horizontalDpi="1200" verticalDpi="1200" orientation="portrait" r:id="rId2"/>
  <legacyDrawing r:id="rId1"/>
</worksheet>
</file>

<file path=xl/worksheets/sheet3.xml><?xml version="1.0" encoding="utf-8"?>
<worksheet xmlns="http://schemas.openxmlformats.org/spreadsheetml/2006/main" xmlns:r="http://schemas.openxmlformats.org/officeDocument/2006/relationships">
  <sheetPr codeName="Sheet12"/>
  <dimension ref="A1:K59"/>
  <sheetViews>
    <sheetView zoomScalePageLayoutView="0" workbookViewId="0" topLeftCell="A1">
      <selection activeCell="A1" sqref="A1"/>
    </sheetView>
  </sheetViews>
  <sheetFormatPr defaultColWidth="9.140625" defaultRowHeight="12.75"/>
  <cols>
    <col min="1" max="1" width="3.421875" style="0" customWidth="1"/>
    <col min="2" max="2" width="3.8515625" style="0" customWidth="1"/>
    <col min="3" max="3" width="3.57421875" style="0" customWidth="1"/>
    <col min="8" max="8" width="16.57421875" style="0" customWidth="1"/>
    <col min="9" max="9" width="24.421875" style="0" customWidth="1"/>
    <col min="10" max="10" width="10.7109375" style="0" customWidth="1"/>
    <col min="11" max="11" width="3.421875" style="0" customWidth="1"/>
  </cols>
  <sheetData>
    <row r="1" spans="1:11" ht="12.75">
      <c r="A1" s="1"/>
      <c r="B1" s="2"/>
      <c r="C1" s="2"/>
      <c r="D1" s="2"/>
      <c r="E1" s="2"/>
      <c r="F1" s="2"/>
      <c r="G1" s="2"/>
      <c r="H1" s="2"/>
      <c r="I1" s="2"/>
      <c r="J1" s="23" t="s">
        <v>39</v>
      </c>
      <c r="K1" s="3"/>
    </row>
    <row r="2" spans="1:11" ht="12.75">
      <c r="A2" s="60"/>
      <c r="B2" s="61"/>
      <c r="C2" s="61"/>
      <c r="D2" s="61"/>
      <c r="E2" s="61"/>
      <c r="F2" s="61"/>
      <c r="G2" s="61"/>
      <c r="H2" s="61"/>
      <c r="I2" s="61"/>
      <c r="J2" s="61"/>
      <c r="K2" s="5"/>
    </row>
    <row r="3" spans="1:11" ht="18">
      <c r="A3" s="60"/>
      <c r="B3" s="61"/>
      <c r="C3" s="271" t="s">
        <v>192</v>
      </c>
      <c r="D3" s="271"/>
      <c r="E3" s="271"/>
      <c r="F3" s="271"/>
      <c r="G3" s="271"/>
      <c r="H3" s="271"/>
      <c r="I3" s="271"/>
      <c r="J3" s="61"/>
      <c r="K3" s="5"/>
    </row>
    <row r="4" spans="1:11" ht="12.75">
      <c r="A4" s="60"/>
      <c r="B4" s="61"/>
      <c r="C4" s="63"/>
      <c r="D4" s="63"/>
      <c r="E4" s="63"/>
      <c r="F4" s="63"/>
      <c r="G4" s="63"/>
      <c r="H4" s="63"/>
      <c r="I4" s="63"/>
      <c r="J4" s="61"/>
      <c r="K4" s="5"/>
    </row>
    <row r="5" spans="1:11" ht="12.75">
      <c r="A5" s="60"/>
      <c r="B5" s="61"/>
      <c r="C5" s="64"/>
      <c r="D5" s="65"/>
      <c r="E5" s="65"/>
      <c r="F5" s="65"/>
      <c r="G5" s="65"/>
      <c r="H5" s="65"/>
      <c r="I5" s="65"/>
      <c r="J5" s="61"/>
      <c r="K5" s="5"/>
    </row>
    <row r="6" spans="1:11" ht="47.25" customHeight="1">
      <c r="A6" s="60"/>
      <c r="B6" s="61"/>
      <c r="C6" s="61"/>
      <c r="D6" s="264" t="s">
        <v>193</v>
      </c>
      <c r="E6" s="264"/>
      <c r="F6" s="264"/>
      <c r="G6" s="264"/>
      <c r="H6" s="264"/>
      <c r="I6" s="264"/>
      <c r="J6" s="61"/>
      <c r="K6" s="5"/>
    </row>
    <row r="7" spans="1:11" ht="34.5" customHeight="1">
      <c r="A7" s="60"/>
      <c r="B7" s="61"/>
      <c r="C7" s="61"/>
      <c r="D7" s="264" t="s">
        <v>144</v>
      </c>
      <c r="E7" s="264"/>
      <c r="F7" s="264"/>
      <c r="G7" s="264"/>
      <c r="H7" s="264"/>
      <c r="I7" s="264"/>
      <c r="J7" s="61"/>
      <c r="K7" s="5"/>
    </row>
    <row r="8" spans="1:11" ht="12.75">
      <c r="A8" s="60"/>
      <c r="B8" s="61"/>
      <c r="C8" s="61"/>
      <c r="D8" s="265"/>
      <c r="E8" s="265"/>
      <c r="F8" s="265"/>
      <c r="G8" s="265"/>
      <c r="H8" s="265"/>
      <c r="I8" s="265"/>
      <c r="J8" s="61"/>
      <c r="K8" s="5"/>
    </row>
    <row r="9" spans="1:11" ht="12.75">
      <c r="A9" s="60"/>
      <c r="B9" s="61"/>
      <c r="C9" s="61"/>
      <c r="D9" s="265"/>
      <c r="E9" s="265"/>
      <c r="F9" s="265"/>
      <c r="G9" s="265"/>
      <c r="H9" s="265"/>
      <c r="I9" s="265"/>
      <c r="J9" s="61"/>
      <c r="K9" s="5"/>
    </row>
    <row r="10" spans="1:11" ht="12.75">
      <c r="A10" s="60"/>
      <c r="B10" s="61"/>
      <c r="C10" s="61"/>
      <c r="D10" s="103"/>
      <c r="E10" s="103"/>
      <c r="F10" s="103"/>
      <c r="G10" s="103"/>
      <c r="H10" s="103"/>
      <c r="I10" s="103"/>
      <c r="J10" s="61"/>
      <c r="K10" s="5"/>
    </row>
    <row r="11" spans="1:11" ht="12.75">
      <c r="A11" s="60"/>
      <c r="B11" s="61"/>
      <c r="C11" s="61"/>
      <c r="D11" s="103"/>
      <c r="E11" s="103"/>
      <c r="F11" s="103"/>
      <c r="G11" s="103"/>
      <c r="H11" s="103"/>
      <c r="I11" s="103"/>
      <c r="J11" s="61"/>
      <c r="K11" s="5"/>
    </row>
    <row r="12" spans="1:11" ht="33.75" customHeight="1">
      <c r="A12" s="60"/>
      <c r="B12" s="61"/>
      <c r="C12" s="61"/>
      <c r="D12" s="272" t="s">
        <v>145</v>
      </c>
      <c r="E12" s="272"/>
      <c r="F12" s="272"/>
      <c r="G12" s="272"/>
      <c r="H12" s="272"/>
      <c r="I12" s="272"/>
      <c r="J12" s="61"/>
      <c r="K12" s="5"/>
    </row>
    <row r="13" spans="1:11" ht="13.5" customHeight="1">
      <c r="A13" s="60"/>
      <c r="B13" s="61"/>
      <c r="C13" s="61"/>
      <c r="D13" s="264" t="s">
        <v>194</v>
      </c>
      <c r="E13" s="264"/>
      <c r="F13" s="264"/>
      <c r="G13" s="264"/>
      <c r="H13" s="264"/>
      <c r="I13" s="264"/>
      <c r="J13" s="61"/>
      <c r="K13" s="5"/>
    </row>
    <row r="14" spans="1:11" ht="13.5" customHeight="1">
      <c r="A14" s="60"/>
      <c r="B14" s="61"/>
      <c r="C14" s="61"/>
      <c r="D14" s="270" t="s">
        <v>204</v>
      </c>
      <c r="E14" s="270"/>
      <c r="F14" s="270"/>
      <c r="G14" s="270"/>
      <c r="H14" s="270"/>
      <c r="I14" s="270"/>
      <c r="J14" s="61"/>
      <c r="K14" s="5"/>
    </row>
    <row r="15" spans="1:11" ht="13.5" customHeight="1">
      <c r="A15" s="60"/>
      <c r="B15" s="61"/>
      <c r="C15" s="61"/>
      <c r="D15" s="270" t="s">
        <v>195</v>
      </c>
      <c r="E15" s="270"/>
      <c r="F15" s="270"/>
      <c r="G15" s="270"/>
      <c r="H15" s="270"/>
      <c r="I15" s="270"/>
      <c r="J15" s="61"/>
      <c r="K15" s="5"/>
    </row>
    <row r="16" spans="1:11" ht="13.5" customHeight="1">
      <c r="A16" s="60"/>
      <c r="B16" s="61"/>
      <c r="C16" s="61"/>
      <c r="D16" s="270" t="s">
        <v>196</v>
      </c>
      <c r="E16" s="270"/>
      <c r="F16" s="270"/>
      <c r="G16" s="270"/>
      <c r="H16" s="270"/>
      <c r="I16" s="270"/>
      <c r="J16" s="61"/>
      <c r="K16" s="5"/>
    </row>
    <row r="17" spans="1:11" ht="13.5" customHeight="1">
      <c r="A17" s="60"/>
      <c r="B17" s="61"/>
      <c r="C17" s="61"/>
      <c r="D17" s="160"/>
      <c r="E17" s="160"/>
      <c r="F17" s="160"/>
      <c r="G17" s="160"/>
      <c r="H17" s="160"/>
      <c r="I17" s="160"/>
      <c r="J17" s="61"/>
      <c r="K17" s="5"/>
    </row>
    <row r="18" spans="1:11" ht="13.5" customHeight="1">
      <c r="A18" s="60"/>
      <c r="B18" s="61"/>
      <c r="C18" s="61"/>
      <c r="D18" s="276" t="s">
        <v>375</v>
      </c>
      <c r="E18" s="264"/>
      <c r="F18" s="264"/>
      <c r="G18" s="264"/>
      <c r="H18" s="264"/>
      <c r="I18" s="264"/>
      <c r="J18" s="61"/>
      <c r="K18" s="5"/>
    </row>
    <row r="19" spans="1:11" ht="12.75">
      <c r="A19" s="60"/>
      <c r="B19" s="61"/>
      <c r="C19" s="61"/>
      <c r="D19" s="268" t="s">
        <v>345</v>
      </c>
      <c r="E19" s="268"/>
      <c r="F19" s="268"/>
      <c r="G19" s="268"/>
      <c r="H19" s="268"/>
      <c r="I19" s="268"/>
      <c r="J19" s="61"/>
      <c r="K19" s="5"/>
    </row>
    <row r="20" spans="1:11" ht="27" customHeight="1">
      <c r="A20" s="60"/>
      <c r="B20" s="61"/>
      <c r="C20" s="61"/>
      <c r="D20" s="275" t="s">
        <v>613</v>
      </c>
      <c r="E20" s="268"/>
      <c r="F20" s="268"/>
      <c r="G20" s="268"/>
      <c r="H20" s="268"/>
      <c r="I20" s="268"/>
      <c r="J20" s="61"/>
      <c r="K20" s="5"/>
    </row>
    <row r="21" spans="1:11" ht="27" customHeight="1">
      <c r="A21" s="60"/>
      <c r="B21" s="61"/>
      <c r="C21" s="61"/>
      <c r="D21" s="275" t="s">
        <v>376</v>
      </c>
      <c r="E21" s="268"/>
      <c r="F21" s="268"/>
      <c r="G21" s="268"/>
      <c r="H21" s="268"/>
      <c r="I21" s="268"/>
      <c r="J21" s="61"/>
      <c r="K21" s="5"/>
    </row>
    <row r="22" spans="1:11" ht="12.75">
      <c r="A22" s="60"/>
      <c r="B22" s="61"/>
      <c r="C22" s="61"/>
      <c r="D22" s="275" t="s">
        <v>377</v>
      </c>
      <c r="E22" s="268"/>
      <c r="F22" s="268"/>
      <c r="G22" s="268"/>
      <c r="H22" s="268"/>
      <c r="I22" s="268"/>
      <c r="J22" s="61"/>
      <c r="K22" s="5"/>
    </row>
    <row r="23" spans="1:11" ht="12.75" customHeight="1">
      <c r="A23" s="60"/>
      <c r="B23" s="61"/>
      <c r="C23" s="61"/>
      <c r="D23" s="275" t="s">
        <v>378</v>
      </c>
      <c r="E23" s="268"/>
      <c r="F23" s="268"/>
      <c r="G23" s="268"/>
      <c r="H23" s="268"/>
      <c r="I23" s="268"/>
      <c r="J23" s="61"/>
      <c r="K23" s="5"/>
    </row>
    <row r="24" spans="1:11" ht="12.75" customHeight="1">
      <c r="A24" s="60"/>
      <c r="B24" s="61"/>
      <c r="C24" s="61"/>
      <c r="D24" s="275" t="s">
        <v>379</v>
      </c>
      <c r="E24" s="268"/>
      <c r="F24" s="268"/>
      <c r="G24" s="268"/>
      <c r="H24" s="268"/>
      <c r="I24" s="268"/>
      <c r="J24" s="61"/>
      <c r="K24" s="5"/>
    </row>
    <row r="25" spans="1:11" ht="12.75">
      <c r="A25" s="60"/>
      <c r="B25" s="61"/>
      <c r="C25" s="61"/>
      <c r="D25" s="275" t="s">
        <v>380</v>
      </c>
      <c r="E25" s="268"/>
      <c r="F25" s="268"/>
      <c r="G25" s="268"/>
      <c r="H25" s="268"/>
      <c r="I25" s="268"/>
      <c r="J25" s="61"/>
      <c r="K25" s="5"/>
    </row>
    <row r="26" spans="1:11" ht="13.5" customHeight="1">
      <c r="A26" s="60"/>
      <c r="B26" s="61"/>
      <c r="C26" s="61"/>
      <c r="D26" s="275" t="s">
        <v>381</v>
      </c>
      <c r="E26" s="268"/>
      <c r="F26" s="268"/>
      <c r="G26" s="268"/>
      <c r="H26" s="268"/>
      <c r="I26" s="268"/>
      <c r="J26" s="61"/>
      <c r="K26" s="5"/>
    </row>
    <row r="27" spans="1:11" ht="13.5" customHeight="1">
      <c r="A27" s="60"/>
      <c r="B27" s="61"/>
      <c r="C27" s="61"/>
      <c r="D27" s="160"/>
      <c r="E27" s="160"/>
      <c r="F27" s="160"/>
      <c r="G27" s="160"/>
      <c r="H27" s="160"/>
      <c r="I27" s="160"/>
      <c r="J27" s="61"/>
      <c r="K27" s="5"/>
    </row>
    <row r="28" spans="1:11" ht="12.75" customHeight="1">
      <c r="A28" s="60"/>
      <c r="B28" s="61"/>
      <c r="C28" s="61"/>
      <c r="D28" s="264" t="s">
        <v>344</v>
      </c>
      <c r="E28" s="264"/>
      <c r="F28" s="264"/>
      <c r="G28" s="264"/>
      <c r="H28" s="264"/>
      <c r="I28" s="264"/>
      <c r="J28" s="61"/>
      <c r="K28" s="5"/>
    </row>
    <row r="29" spans="1:11" ht="12.75" customHeight="1">
      <c r="A29" s="60"/>
      <c r="B29" s="61"/>
      <c r="C29" s="61"/>
      <c r="D29" s="268" t="s">
        <v>345</v>
      </c>
      <c r="E29" s="268"/>
      <c r="F29" s="268"/>
      <c r="G29" s="268"/>
      <c r="H29" s="268"/>
      <c r="I29" s="268"/>
      <c r="J29" s="61"/>
      <c r="K29" s="5"/>
    </row>
    <row r="30" spans="1:11" ht="27" customHeight="1">
      <c r="A30" s="60"/>
      <c r="B30" s="61"/>
      <c r="C30" s="61"/>
      <c r="D30" s="268" t="s">
        <v>356</v>
      </c>
      <c r="E30" s="268"/>
      <c r="F30" s="268"/>
      <c r="G30" s="268"/>
      <c r="H30" s="268"/>
      <c r="I30" s="268"/>
      <c r="J30" s="61"/>
      <c r="K30" s="5"/>
    </row>
    <row r="31" spans="1:11" ht="27" customHeight="1">
      <c r="A31" s="60"/>
      <c r="B31" s="61"/>
      <c r="C31" s="61"/>
      <c r="D31" s="268" t="s">
        <v>353</v>
      </c>
      <c r="E31" s="268"/>
      <c r="F31" s="268"/>
      <c r="G31" s="268"/>
      <c r="H31" s="268"/>
      <c r="I31" s="268"/>
      <c r="J31" s="61"/>
      <c r="K31" s="5"/>
    </row>
    <row r="32" spans="1:11" ht="27" customHeight="1">
      <c r="A32" s="60"/>
      <c r="B32" s="61"/>
      <c r="C32" s="61"/>
      <c r="D32" s="268" t="s">
        <v>346</v>
      </c>
      <c r="E32" s="268"/>
      <c r="F32" s="268"/>
      <c r="G32" s="268"/>
      <c r="H32" s="268"/>
      <c r="I32" s="268"/>
      <c r="J32" s="61"/>
      <c r="K32" s="5"/>
    </row>
    <row r="33" spans="1:11" ht="27" customHeight="1">
      <c r="A33" s="60"/>
      <c r="B33" s="61"/>
      <c r="C33" s="61"/>
      <c r="D33" s="268" t="s">
        <v>347</v>
      </c>
      <c r="E33" s="268"/>
      <c r="F33" s="268"/>
      <c r="G33" s="268"/>
      <c r="H33" s="268"/>
      <c r="I33" s="268"/>
      <c r="J33" s="61"/>
      <c r="K33" s="5"/>
    </row>
    <row r="34" spans="1:11" ht="12.75" customHeight="1">
      <c r="A34" s="60"/>
      <c r="B34" s="61"/>
      <c r="C34" s="61"/>
      <c r="D34" s="268" t="s">
        <v>348</v>
      </c>
      <c r="E34" s="268"/>
      <c r="F34" s="268"/>
      <c r="G34" s="268"/>
      <c r="H34" s="268"/>
      <c r="I34" s="268"/>
      <c r="J34" s="61"/>
      <c r="K34" s="5"/>
    </row>
    <row r="35" spans="1:11" ht="12.75" customHeight="1">
      <c r="A35" s="60"/>
      <c r="B35" s="61"/>
      <c r="C35" s="61"/>
      <c r="D35" s="268" t="s">
        <v>349</v>
      </c>
      <c r="E35" s="268"/>
      <c r="F35" s="268"/>
      <c r="G35" s="268"/>
      <c r="H35" s="268"/>
      <c r="I35" s="268"/>
      <c r="J35" s="61"/>
      <c r="K35" s="5"/>
    </row>
    <row r="36" spans="1:11" ht="12.75" customHeight="1">
      <c r="A36" s="60"/>
      <c r="B36" s="61"/>
      <c r="C36" s="61"/>
      <c r="D36" s="268" t="s">
        <v>350</v>
      </c>
      <c r="E36" s="268"/>
      <c r="F36" s="268"/>
      <c r="G36" s="268"/>
      <c r="H36" s="268"/>
      <c r="I36" s="268"/>
      <c r="J36" s="61"/>
      <c r="K36" s="5"/>
    </row>
    <row r="37" spans="1:11" ht="12.75" customHeight="1">
      <c r="A37" s="60"/>
      <c r="B37" s="61"/>
      <c r="C37" s="61"/>
      <c r="D37" s="268" t="s">
        <v>351</v>
      </c>
      <c r="E37" s="268"/>
      <c r="F37" s="268"/>
      <c r="G37" s="268"/>
      <c r="H37" s="268"/>
      <c r="I37" s="268"/>
      <c r="J37" s="61"/>
      <c r="K37" s="5"/>
    </row>
    <row r="38" spans="1:11" ht="12.75">
      <c r="A38" s="60"/>
      <c r="B38" s="61"/>
      <c r="C38" s="61"/>
      <c r="D38" s="268" t="s">
        <v>352</v>
      </c>
      <c r="E38" s="268"/>
      <c r="F38" s="268"/>
      <c r="G38" s="268"/>
      <c r="H38" s="268"/>
      <c r="I38" s="268"/>
      <c r="J38" s="61"/>
      <c r="K38" s="5"/>
    </row>
    <row r="39" spans="1:11" ht="13.5" customHeight="1">
      <c r="A39" s="60"/>
      <c r="B39" s="61"/>
      <c r="C39" s="61"/>
      <c r="D39" s="268" t="s">
        <v>354</v>
      </c>
      <c r="E39" s="268"/>
      <c r="F39" s="268"/>
      <c r="G39" s="268"/>
      <c r="H39" s="268"/>
      <c r="I39" s="268"/>
      <c r="J39" s="61"/>
      <c r="K39" s="5"/>
    </row>
    <row r="40" spans="1:11" ht="13.5" customHeight="1">
      <c r="A40" s="60"/>
      <c r="B40" s="61"/>
      <c r="C40" s="61"/>
      <c r="D40" s="104"/>
      <c r="E40" s="102"/>
      <c r="F40" s="102"/>
      <c r="G40" s="102"/>
      <c r="H40" s="102"/>
      <c r="I40" s="102"/>
      <c r="J40" s="61"/>
      <c r="K40" s="5"/>
    </row>
    <row r="41" spans="1:11" ht="12.75" customHeight="1">
      <c r="A41" s="60"/>
      <c r="B41" s="61"/>
      <c r="C41" s="61"/>
      <c r="D41" s="264" t="s">
        <v>355</v>
      </c>
      <c r="E41" s="264"/>
      <c r="F41" s="264"/>
      <c r="G41" s="264"/>
      <c r="H41" s="264"/>
      <c r="I41" s="264"/>
      <c r="J41" s="61"/>
      <c r="K41" s="5"/>
    </row>
    <row r="42" spans="1:11" ht="12.75">
      <c r="A42" s="60"/>
      <c r="B42" s="61"/>
      <c r="C42" s="61"/>
      <c r="D42" s="269" t="s">
        <v>146</v>
      </c>
      <c r="E42" s="269"/>
      <c r="F42" s="269"/>
      <c r="G42" s="269"/>
      <c r="H42" s="269"/>
      <c r="I42" s="269"/>
      <c r="J42" s="61"/>
      <c r="K42" s="5"/>
    </row>
    <row r="43" spans="1:11" ht="12.75">
      <c r="A43" s="60"/>
      <c r="B43" s="61"/>
      <c r="C43" s="61"/>
      <c r="D43" s="269" t="s">
        <v>147</v>
      </c>
      <c r="E43" s="269"/>
      <c r="F43" s="269"/>
      <c r="G43" s="269"/>
      <c r="H43" s="269"/>
      <c r="I43" s="269"/>
      <c r="J43" s="61"/>
      <c r="K43" s="5"/>
    </row>
    <row r="44" spans="1:11" ht="12.75">
      <c r="A44" s="60"/>
      <c r="B44" s="61"/>
      <c r="C44" s="61"/>
      <c r="D44" s="107" t="s">
        <v>148</v>
      </c>
      <c r="E44" s="107"/>
      <c r="F44" s="107"/>
      <c r="G44" s="107"/>
      <c r="H44" s="107"/>
      <c r="I44" s="107"/>
      <c r="J44" s="61"/>
      <c r="K44" s="5"/>
    </row>
    <row r="45" spans="1:11" ht="12.75">
      <c r="A45" s="60"/>
      <c r="B45" s="61"/>
      <c r="C45" s="61"/>
      <c r="D45" s="107" t="s">
        <v>149</v>
      </c>
      <c r="E45" s="107"/>
      <c r="F45" s="107"/>
      <c r="G45" s="107"/>
      <c r="H45" s="107"/>
      <c r="I45" s="107"/>
      <c r="J45" s="61"/>
      <c r="K45" s="5"/>
    </row>
    <row r="46" spans="1:11" ht="12.75">
      <c r="A46" s="60"/>
      <c r="B46" s="61"/>
      <c r="C46" s="61"/>
      <c r="D46" s="104" t="s">
        <v>150</v>
      </c>
      <c r="E46" s="107"/>
      <c r="F46" s="107"/>
      <c r="G46" s="107"/>
      <c r="H46" s="107"/>
      <c r="I46" s="107"/>
      <c r="J46" s="61"/>
      <c r="K46" s="5"/>
    </row>
    <row r="47" spans="1:11" ht="12.75">
      <c r="A47" s="60"/>
      <c r="B47" s="61"/>
      <c r="C47" s="61"/>
      <c r="D47" s="107" t="s">
        <v>151</v>
      </c>
      <c r="E47" s="107"/>
      <c r="F47" s="107"/>
      <c r="G47" s="107"/>
      <c r="H47" s="107"/>
      <c r="I47" s="107"/>
      <c r="J47" s="61"/>
      <c r="K47" s="5"/>
    </row>
    <row r="48" spans="1:11" ht="12.75">
      <c r="A48" s="60"/>
      <c r="B48" s="61"/>
      <c r="C48" s="61"/>
      <c r="D48" s="107" t="s">
        <v>152</v>
      </c>
      <c r="E48" s="107"/>
      <c r="F48" s="107"/>
      <c r="G48" s="107"/>
      <c r="H48" s="107"/>
      <c r="I48" s="107"/>
      <c r="J48" s="61"/>
      <c r="K48" s="5"/>
    </row>
    <row r="49" spans="1:11" ht="12.75">
      <c r="A49" s="60"/>
      <c r="B49" s="61"/>
      <c r="C49" s="61"/>
      <c r="D49" s="61"/>
      <c r="E49" s="61"/>
      <c r="F49" s="61"/>
      <c r="G49" s="61"/>
      <c r="H49" s="61"/>
      <c r="I49" s="61"/>
      <c r="J49" s="61"/>
      <c r="K49" s="5"/>
    </row>
    <row r="50" spans="1:11" ht="12.75" customHeight="1">
      <c r="A50" s="60"/>
      <c r="B50" s="61"/>
      <c r="C50" s="61"/>
      <c r="D50" s="264" t="s">
        <v>197</v>
      </c>
      <c r="E50" s="264"/>
      <c r="F50" s="264"/>
      <c r="G50" s="264"/>
      <c r="H50" s="264"/>
      <c r="I50" s="264"/>
      <c r="J50" s="61"/>
      <c r="K50" s="5"/>
    </row>
    <row r="51" spans="1:11" ht="12.75">
      <c r="A51" s="60"/>
      <c r="B51" s="61"/>
      <c r="C51" s="61"/>
      <c r="D51" s="269" t="s">
        <v>198</v>
      </c>
      <c r="E51" s="269"/>
      <c r="F51" s="269"/>
      <c r="G51" s="269"/>
      <c r="H51" s="269"/>
      <c r="I51" s="269"/>
      <c r="J51" s="61"/>
      <c r="K51" s="5"/>
    </row>
    <row r="52" spans="1:11" ht="12.75">
      <c r="A52" s="60"/>
      <c r="B52" s="61"/>
      <c r="C52" s="61"/>
      <c r="D52" s="269" t="s">
        <v>199</v>
      </c>
      <c r="E52" s="269"/>
      <c r="F52" s="269"/>
      <c r="G52" s="269"/>
      <c r="H52" s="269"/>
      <c r="I52" s="269"/>
      <c r="J52" s="61"/>
      <c r="K52" s="5"/>
    </row>
    <row r="53" spans="1:11" ht="12.75">
      <c r="A53" s="60"/>
      <c r="B53" s="61"/>
      <c r="C53" s="61"/>
      <c r="D53" s="106" t="s">
        <v>200</v>
      </c>
      <c r="E53" s="106"/>
      <c r="F53" s="106"/>
      <c r="G53" s="106"/>
      <c r="H53" s="106"/>
      <c r="I53" s="106"/>
      <c r="J53" s="61"/>
      <c r="K53" s="5"/>
    </row>
    <row r="54" spans="1:11" ht="12.75">
      <c r="A54" s="60"/>
      <c r="B54" s="61"/>
      <c r="C54" s="61"/>
      <c r="D54" s="274" t="s">
        <v>202</v>
      </c>
      <c r="E54" s="274"/>
      <c r="F54" s="274"/>
      <c r="G54" s="274"/>
      <c r="H54" s="274"/>
      <c r="I54" s="274"/>
      <c r="J54" s="61"/>
      <c r="K54" s="5"/>
    </row>
    <row r="55" spans="1:11" ht="12.75">
      <c r="A55" s="60"/>
      <c r="B55" s="61"/>
      <c r="C55" s="61"/>
      <c r="D55" s="274" t="s">
        <v>203</v>
      </c>
      <c r="E55" s="274"/>
      <c r="F55" s="274"/>
      <c r="G55" s="274"/>
      <c r="H55" s="274"/>
      <c r="I55" s="274"/>
      <c r="J55" s="61"/>
      <c r="K55" s="5"/>
    </row>
    <row r="56" spans="1:11" ht="12.75" customHeight="1">
      <c r="A56" s="60"/>
      <c r="B56" s="61"/>
      <c r="C56" s="61"/>
      <c r="D56" s="273" t="s">
        <v>201</v>
      </c>
      <c r="E56" s="273"/>
      <c r="F56" s="273"/>
      <c r="G56" s="273"/>
      <c r="H56" s="273"/>
      <c r="I56" s="273"/>
      <c r="J56" s="61"/>
      <c r="K56" s="5"/>
    </row>
    <row r="57" spans="1:11" ht="12.75">
      <c r="A57" s="60"/>
      <c r="B57" s="61"/>
      <c r="C57" s="61"/>
      <c r="D57" s="61"/>
      <c r="E57" s="61"/>
      <c r="F57" s="61"/>
      <c r="G57" s="61"/>
      <c r="H57" s="61"/>
      <c r="I57" s="61"/>
      <c r="J57" s="61"/>
      <c r="K57" s="5"/>
    </row>
    <row r="58" spans="1:11" ht="12.75">
      <c r="A58" s="60"/>
      <c r="B58" s="61"/>
      <c r="C58" s="61"/>
      <c r="D58" s="61"/>
      <c r="E58" s="61"/>
      <c r="F58" s="61"/>
      <c r="G58" s="61"/>
      <c r="H58" s="61"/>
      <c r="I58" s="61"/>
      <c r="J58" s="61"/>
      <c r="K58" s="5"/>
    </row>
    <row r="59" spans="1:11" ht="12.75">
      <c r="A59" s="105"/>
      <c r="B59" s="7"/>
      <c r="C59" s="7"/>
      <c r="D59" s="7"/>
      <c r="E59" s="7"/>
      <c r="F59" s="7"/>
      <c r="G59" s="7"/>
      <c r="H59" s="7"/>
      <c r="I59" s="7"/>
      <c r="J59" s="7"/>
      <c r="K59" s="8"/>
    </row>
  </sheetData>
  <sheetProtection password="F6D3" sheet="1" objects="1"/>
  <mergeCells count="40">
    <mergeCell ref="D24:I24"/>
    <mergeCell ref="D25:I25"/>
    <mergeCell ref="D26:I26"/>
    <mergeCell ref="D18:I18"/>
    <mergeCell ref="D19:I19"/>
    <mergeCell ref="D20:I20"/>
    <mergeCell ref="D21:I21"/>
    <mergeCell ref="D22:I22"/>
    <mergeCell ref="D23:I23"/>
    <mergeCell ref="D50:I50"/>
    <mergeCell ref="D51:I51"/>
    <mergeCell ref="D52:I52"/>
    <mergeCell ref="D56:I56"/>
    <mergeCell ref="D54:I54"/>
    <mergeCell ref="D55:I55"/>
    <mergeCell ref="C3:I3"/>
    <mergeCell ref="D6:I6"/>
    <mergeCell ref="D7:I7"/>
    <mergeCell ref="D8:I8"/>
    <mergeCell ref="D9:I9"/>
    <mergeCell ref="D12:I12"/>
    <mergeCell ref="D42:I42"/>
    <mergeCell ref="D43:I43"/>
    <mergeCell ref="D13:I13"/>
    <mergeCell ref="D14:I14"/>
    <mergeCell ref="D15:I15"/>
    <mergeCell ref="D16:I16"/>
    <mergeCell ref="D41:I41"/>
    <mergeCell ref="D28:I28"/>
    <mergeCell ref="D29:I29"/>
    <mergeCell ref="D30:I30"/>
    <mergeCell ref="D31:I31"/>
    <mergeCell ref="D32:I32"/>
    <mergeCell ref="D37:I37"/>
    <mergeCell ref="D38:I38"/>
    <mergeCell ref="D39:I39"/>
    <mergeCell ref="D33:I33"/>
    <mergeCell ref="D34:I34"/>
    <mergeCell ref="D35:I35"/>
    <mergeCell ref="D36:I36"/>
  </mergeCells>
  <hyperlinks>
    <hyperlink ref="J1" location="Index!A1" display="Index"/>
  </hyperlinks>
  <printOptions/>
  <pageMargins left="0.75" right="0.75" top="1" bottom="1" header="0.5" footer="0.5"/>
  <pageSetup horizontalDpi="300" verticalDpi="300" orientation="portrait" r:id="rId2"/>
  <legacyDrawing r:id="rId1"/>
</worksheet>
</file>

<file path=xl/worksheets/sheet4.xml><?xml version="1.0" encoding="utf-8"?>
<worksheet xmlns="http://schemas.openxmlformats.org/spreadsheetml/2006/main" xmlns:r="http://schemas.openxmlformats.org/officeDocument/2006/relationships">
  <sheetPr codeName="Sheet3">
    <pageSetUpPr fitToPage="1"/>
  </sheetPr>
  <dimension ref="A1:H51"/>
  <sheetViews>
    <sheetView zoomScalePageLayoutView="0" workbookViewId="0" topLeftCell="A1">
      <selection activeCell="A1" sqref="A1"/>
    </sheetView>
  </sheetViews>
  <sheetFormatPr defaultColWidth="9.140625" defaultRowHeight="12.75"/>
  <cols>
    <col min="1" max="1" width="3.421875" style="0" customWidth="1"/>
    <col min="2" max="2" width="10.7109375" style="0" customWidth="1"/>
    <col min="3" max="3" width="37.8515625" style="0" customWidth="1"/>
    <col min="4" max="4" width="51.00390625" style="0" customWidth="1"/>
    <col min="6" max="6" width="3.421875" style="0" customWidth="1"/>
  </cols>
  <sheetData>
    <row r="1" spans="1:6" ht="12.75">
      <c r="A1" s="1"/>
      <c r="B1" s="2"/>
      <c r="C1" s="2"/>
      <c r="D1" s="2"/>
      <c r="E1" s="23" t="s">
        <v>39</v>
      </c>
      <c r="F1" s="3"/>
    </row>
    <row r="2" spans="1:6" ht="12.75">
      <c r="A2" s="4"/>
      <c r="B2" s="61"/>
      <c r="C2" s="61"/>
      <c r="D2" s="61"/>
      <c r="E2" s="9"/>
      <c r="F2" s="5"/>
    </row>
    <row r="3" spans="1:6" ht="12.75">
      <c r="A3" s="4"/>
      <c r="B3" s="61" t="s">
        <v>37</v>
      </c>
      <c r="C3" s="61"/>
      <c r="D3" s="61"/>
      <c r="E3" s="9"/>
      <c r="F3" s="5"/>
    </row>
    <row r="4" spans="1:6" ht="12.75">
      <c r="A4" s="4"/>
      <c r="B4" s="58" t="s">
        <v>623</v>
      </c>
      <c r="C4" s="61"/>
      <c r="D4" s="61"/>
      <c r="E4" s="9"/>
      <c r="F4" s="5"/>
    </row>
    <row r="5" spans="1:6" ht="20.25">
      <c r="A5" s="4"/>
      <c r="B5" s="189">
        <f>Introduction!C8</f>
        <v>2024</v>
      </c>
      <c r="C5" s="189" t="str">
        <f>Introduction!D8</f>
        <v>Direct Care Assistance Application</v>
      </c>
      <c r="D5" s="61"/>
      <c r="E5" s="9"/>
      <c r="F5" s="5"/>
    </row>
    <row r="6" spans="1:6" ht="12.75">
      <c r="A6" s="4"/>
      <c r="B6" s="61"/>
      <c r="C6" s="61"/>
      <c r="D6" s="61"/>
      <c r="E6" s="9"/>
      <c r="F6" s="5"/>
    </row>
    <row r="7" spans="1:6" ht="12.75">
      <c r="A7" s="4"/>
      <c r="B7" s="61" t="s">
        <v>83</v>
      </c>
      <c r="C7" s="61" t="s">
        <v>36</v>
      </c>
      <c r="D7" s="61"/>
      <c r="E7" s="9"/>
      <c r="F7" s="5"/>
    </row>
    <row r="8" spans="1:6" ht="12.75">
      <c r="A8" s="4"/>
      <c r="B8" s="61"/>
      <c r="C8" s="61"/>
      <c r="D8" s="61"/>
      <c r="E8" s="9"/>
      <c r="F8" s="5"/>
    </row>
    <row r="9" spans="1:6" ht="40.5" customHeight="1">
      <c r="A9" s="4"/>
      <c r="B9" s="61"/>
      <c r="C9" s="277" t="s">
        <v>342</v>
      </c>
      <c r="D9" s="277"/>
      <c r="E9" s="9"/>
      <c r="F9" s="5"/>
    </row>
    <row r="10" spans="1:6" ht="12.75">
      <c r="A10" s="4"/>
      <c r="B10" s="61"/>
      <c r="C10" s="61"/>
      <c r="D10" s="9"/>
      <c r="E10" s="9"/>
      <c r="F10" s="5"/>
    </row>
    <row r="11" spans="1:6" ht="12.75">
      <c r="A11" s="4"/>
      <c r="B11" s="61"/>
      <c r="C11" s="61" t="s">
        <v>38</v>
      </c>
      <c r="D11" s="245"/>
      <c r="E11" s="9"/>
      <c r="F11" s="5"/>
    </row>
    <row r="12" spans="1:6" ht="12.75">
      <c r="A12" s="4"/>
      <c r="B12" s="61"/>
      <c r="C12" s="61"/>
      <c r="D12" s="9"/>
      <c r="E12" s="9"/>
      <c r="F12" s="5"/>
    </row>
    <row r="13" spans="1:6" ht="12.75">
      <c r="A13" s="4"/>
      <c r="B13" s="61"/>
      <c r="C13" s="61"/>
      <c r="D13" s="9"/>
      <c r="E13" s="9"/>
      <c r="F13" s="5"/>
    </row>
    <row r="14" spans="1:6" ht="12.75">
      <c r="A14" s="4"/>
      <c r="B14" s="61"/>
      <c r="C14" s="61" t="s">
        <v>330</v>
      </c>
      <c r="D14" s="12"/>
      <c r="E14" s="9"/>
      <c r="F14" s="5"/>
    </row>
    <row r="15" spans="1:6" ht="12.75">
      <c r="A15" s="4"/>
      <c r="B15" s="61"/>
      <c r="C15" s="61" t="s">
        <v>331</v>
      </c>
      <c r="D15" s="12"/>
      <c r="E15" s="9"/>
      <c r="F15" s="5"/>
    </row>
    <row r="16" spans="1:6" ht="12.75">
      <c r="A16" s="4"/>
      <c r="B16" s="61"/>
      <c r="C16" s="61"/>
      <c r="D16" s="12"/>
      <c r="E16" s="9"/>
      <c r="F16" s="5"/>
    </row>
    <row r="17" spans="1:6" ht="12.75">
      <c r="A17" s="4"/>
      <c r="B17" s="61"/>
      <c r="C17" s="61"/>
      <c r="D17" s="12"/>
      <c r="E17" s="9"/>
      <c r="F17" s="5"/>
    </row>
    <row r="18" spans="1:6" ht="12.75">
      <c r="A18" s="4"/>
      <c r="B18" s="279" t="s">
        <v>518</v>
      </c>
      <c r="C18" s="279"/>
      <c r="D18" s="279"/>
      <c r="E18" s="279"/>
      <c r="F18" s="5"/>
    </row>
    <row r="19" spans="1:6" ht="12.75" customHeight="1">
      <c r="A19" s="4"/>
      <c r="B19" s="279"/>
      <c r="C19" s="279"/>
      <c r="D19" s="279"/>
      <c r="E19" s="279"/>
      <c r="F19" s="5"/>
    </row>
    <row r="20" spans="1:6" ht="12.75">
      <c r="A20" s="4"/>
      <c r="B20" s="279"/>
      <c r="C20" s="279"/>
      <c r="D20" s="279"/>
      <c r="E20" s="279"/>
      <c r="F20" s="5"/>
    </row>
    <row r="21" spans="1:6" ht="12.75">
      <c r="A21" s="4"/>
      <c r="B21" s="279"/>
      <c r="C21" s="279"/>
      <c r="D21" s="279"/>
      <c r="E21" s="279"/>
      <c r="F21" s="5"/>
    </row>
    <row r="22" spans="1:6" ht="12.75">
      <c r="A22" s="4"/>
      <c r="B22" s="279"/>
      <c r="C22" s="279"/>
      <c r="D22" s="279"/>
      <c r="E22" s="279"/>
      <c r="F22" s="5"/>
    </row>
    <row r="23" spans="1:8" ht="12.75">
      <c r="A23" s="4"/>
      <c r="B23" s="279"/>
      <c r="C23" s="279"/>
      <c r="D23" s="279"/>
      <c r="E23" s="279"/>
      <c r="F23" s="5"/>
      <c r="H23" s="200"/>
    </row>
    <row r="24" spans="1:6" ht="12.75">
      <c r="A24" s="4"/>
      <c r="B24" s="279"/>
      <c r="C24" s="279"/>
      <c r="D24" s="279"/>
      <c r="E24" s="279"/>
      <c r="F24" s="5"/>
    </row>
    <row r="25" spans="1:6" ht="12.75">
      <c r="A25" s="4"/>
      <c r="B25" s="61"/>
      <c r="C25" s="61"/>
      <c r="D25" s="9"/>
      <c r="E25" s="9"/>
      <c r="F25" s="5"/>
    </row>
    <row r="26" spans="1:6" ht="12.75">
      <c r="A26" s="4"/>
      <c r="B26" s="278" t="s">
        <v>639</v>
      </c>
      <c r="C26" s="278"/>
      <c r="D26" s="278"/>
      <c r="E26" s="278"/>
      <c r="F26" s="5"/>
    </row>
    <row r="27" spans="1:6" ht="12.75">
      <c r="A27" s="4"/>
      <c r="B27" s="278"/>
      <c r="C27" s="278"/>
      <c r="D27" s="278"/>
      <c r="E27" s="278"/>
      <c r="F27" s="5"/>
    </row>
    <row r="28" spans="1:6" ht="12.75">
      <c r="A28" s="248"/>
      <c r="B28" s="278"/>
      <c r="C28" s="278"/>
      <c r="D28" s="278"/>
      <c r="E28" s="278"/>
      <c r="F28" s="48"/>
    </row>
    <row r="29" spans="1:6" ht="12.75">
      <c r="A29" s="248"/>
      <c r="B29" s="278"/>
      <c r="C29" s="278"/>
      <c r="D29" s="278"/>
      <c r="E29" s="278"/>
      <c r="F29" s="48"/>
    </row>
    <row r="30" spans="1:6" ht="12.75">
      <c r="A30" s="248"/>
      <c r="B30" s="278"/>
      <c r="C30" s="278"/>
      <c r="D30" s="278"/>
      <c r="E30" s="278"/>
      <c r="F30" s="48"/>
    </row>
    <row r="31" spans="1:6" ht="12.75">
      <c r="A31" s="248"/>
      <c r="B31" s="278"/>
      <c r="C31" s="278"/>
      <c r="D31" s="278"/>
      <c r="E31" s="278"/>
      <c r="F31" s="48"/>
    </row>
    <row r="32" spans="1:6" ht="12.75">
      <c r="A32" s="248"/>
      <c r="B32" s="278"/>
      <c r="C32" s="278"/>
      <c r="D32" s="278"/>
      <c r="E32" s="278"/>
      <c r="F32" s="48"/>
    </row>
    <row r="33" spans="1:6" ht="12.75">
      <c r="A33" s="248"/>
      <c r="B33" s="61"/>
      <c r="C33" s="61"/>
      <c r="D33" s="9"/>
      <c r="E33" s="9"/>
      <c r="F33" s="48"/>
    </row>
    <row r="34" spans="1:6" ht="13.5" thickBot="1">
      <c r="A34" s="249"/>
      <c r="B34" s="246"/>
      <c r="C34" s="246"/>
      <c r="D34" s="246"/>
      <c r="E34" s="246"/>
      <c r="F34" s="247"/>
    </row>
    <row r="35" spans="1:4" ht="13.5" thickTop="1">
      <c r="A35" s="11"/>
      <c r="B35" s="11"/>
      <c r="C35" s="11"/>
      <c r="D35" s="11"/>
    </row>
    <row r="36" spans="1:4" ht="21" customHeight="1">
      <c r="A36" s="11"/>
      <c r="B36" s="11"/>
      <c r="C36" s="11"/>
      <c r="D36" s="11"/>
    </row>
    <row r="37" spans="1:4" ht="12.75">
      <c r="A37" s="11"/>
      <c r="B37" s="11"/>
      <c r="C37" s="11"/>
      <c r="D37" s="11"/>
    </row>
    <row r="38" spans="1:4" ht="12.75">
      <c r="A38" s="11"/>
      <c r="B38" s="11"/>
      <c r="C38" s="11"/>
      <c r="D38" s="11"/>
    </row>
    <row r="39" spans="1:4" ht="12.75">
      <c r="A39" s="11"/>
      <c r="B39" s="11"/>
      <c r="C39" s="11"/>
      <c r="D39" s="11"/>
    </row>
    <row r="40" spans="1:4" ht="12.75">
      <c r="A40" s="11"/>
      <c r="B40" s="11"/>
      <c r="C40" s="11"/>
      <c r="D40" s="11"/>
    </row>
    <row r="41" spans="1:4" ht="12.75">
      <c r="A41" s="11"/>
      <c r="B41" s="11"/>
      <c r="C41" s="11"/>
      <c r="D41" s="11"/>
    </row>
    <row r="42" spans="1:4" ht="12.75">
      <c r="A42" s="11"/>
      <c r="B42" s="11"/>
      <c r="C42" s="11"/>
      <c r="D42" s="11"/>
    </row>
    <row r="43" spans="1:4" ht="12.75">
      <c r="A43" s="11"/>
      <c r="B43" s="11"/>
      <c r="C43" s="11"/>
      <c r="D43" s="11"/>
    </row>
    <row r="44" spans="1:4" ht="12.75">
      <c r="A44" s="11"/>
      <c r="B44" s="11"/>
      <c r="C44" s="11"/>
      <c r="D44" s="11"/>
    </row>
    <row r="45" spans="2:4" ht="12.75">
      <c r="B45" s="11"/>
      <c r="C45" s="11"/>
      <c r="D45" s="11"/>
    </row>
    <row r="46" spans="2:4" ht="12.75">
      <c r="B46" s="11"/>
      <c r="C46" s="11"/>
      <c r="D46" s="11"/>
    </row>
    <row r="47" spans="2:4" ht="12.75">
      <c r="B47" s="11"/>
      <c r="C47" s="11"/>
      <c r="D47" s="11"/>
    </row>
    <row r="48" spans="2:4" ht="12.75">
      <c r="B48" s="11"/>
      <c r="C48" s="11"/>
      <c r="D48" s="11"/>
    </row>
    <row r="49" spans="2:4" ht="12.75">
      <c r="B49" s="11"/>
      <c r="C49" s="11"/>
      <c r="D49" s="11"/>
    </row>
    <row r="50" spans="2:4" ht="12.75">
      <c r="B50" s="11"/>
      <c r="C50" s="11"/>
      <c r="D50" s="11"/>
    </row>
    <row r="51" spans="2:4" ht="12.75">
      <c r="B51" s="11"/>
      <c r="C51" s="11"/>
      <c r="D51" s="11"/>
    </row>
  </sheetData>
  <sheetProtection password="F6D3" sheet="1" objects="1"/>
  <mergeCells count="3">
    <mergeCell ref="C9:D9"/>
    <mergeCell ref="B26:E32"/>
    <mergeCell ref="B18:E24"/>
  </mergeCells>
  <hyperlinks>
    <hyperlink ref="E1" location="Index!A1" display="Index"/>
  </hyperlinks>
  <printOptions/>
  <pageMargins left="0.5" right="0.5" top="0.5" bottom="0.5" header="0.5" footer="0.5"/>
  <pageSetup blackAndWhite="1" fitToHeight="1" fitToWidth="1" horizontalDpi="1200" verticalDpi="1200" orientation="portrait" scale="84" r:id="rId1"/>
  <headerFooter alignWithMargins="0">
    <oddFooter>&amp;CPage 1 of 6</oddFooter>
  </headerFooter>
</worksheet>
</file>

<file path=xl/worksheets/sheet5.xml><?xml version="1.0" encoding="utf-8"?>
<worksheet xmlns="http://schemas.openxmlformats.org/spreadsheetml/2006/main" xmlns:r="http://schemas.openxmlformats.org/officeDocument/2006/relationships">
  <sheetPr codeName="Sheet4">
    <pageSetUpPr fitToPage="1"/>
  </sheetPr>
  <dimension ref="A1:V69"/>
  <sheetViews>
    <sheetView zoomScalePageLayoutView="0" workbookViewId="0" topLeftCell="A1">
      <selection activeCell="B2" sqref="B2"/>
    </sheetView>
  </sheetViews>
  <sheetFormatPr defaultColWidth="9.140625" defaultRowHeight="12.75"/>
  <cols>
    <col min="1" max="1" width="3.421875" style="0" customWidth="1"/>
    <col min="2" max="2" width="6.140625" style="0" customWidth="1"/>
    <col min="3" max="3" width="5.7109375" style="0" customWidth="1"/>
    <col min="4" max="4" width="23.57421875" style="0" customWidth="1"/>
    <col min="5" max="5" width="52.8515625" style="0" customWidth="1"/>
    <col min="6" max="6" width="29.28125" style="0" customWidth="1"/>
    <col min="7" max="7" width="3.00390625" style="0" customWidth="1"/>
    <col min="8" max="8" width="3.421875" style="0" customWidth="1"/>
  </cols>
  <sheetData>
    <row r="1" spans="1:8" ht="14.25">
      <c r="A1" s="13"/>
      <c r="B1" s="14"/>
      <c r="C1" s="14"/>
      <c r="D1" s="14"/>
      <c r="E1" s="14"/>
      <c r="F1" s="14"/>
      <c r="G1" s="23" t="s">
        <v>39</v>
      </c>
      <c r="H1" s="22"/>
    </row>
    <row r="2" spans="1:8" ht="15">
      <c r="A2" s="15"/>
      <c r="B2" s="184">
        <f>Introduction!C8</f>
        <v>2024</v>
      </c>
      <c r="C2" s="68" t="str">
        <f>Introduction!D8</f>
        <v>Direct Care Assistance Application</v>
      </c>
      <c r="D2" s="68"/>
      <c r="E2" s="68"/>
      <c r="F2" s="282">
        <f>+IF(CongID="","","Congid #: "&amp;CongID)</f>
      </c>
      <c r="G2" s="282"/>
      <c r="H2" s="17"/>
    </row>
    <row r="3" spans="1:8" ht="15">
      <c r="A3" s="15"/>
      <c r="B3" s="68" t="s">
        <v>384</v>
      </c>
      <c r="C3" s="184"/>
      <c r="D3" s="68"/>
      <c r="E3" s="68"/>
      <c r="F3" s="68"/>
      <c r="G3" s="68"/>
      <c r="H3" s="17"/>
    </row>
    <row r="4" spans="1:8" ht="25.5" customHeight="1">
      <c r="A4" s="15"/>
      <c r="B4" s="244" t="s">
        <v>633</v>
      </c>
      <c r="C4" s="68"/>
      <c r="D4" s="69">
        <v>1</v>
      </c>
      <c r="E4" s="234">
        <f>+cDiocese</f>
        <v>1</v>
      </c>
      <c r="F4" s="184">
        <f>+cAnnualReport</f>
        <v>1</v>
      </c>
      <c r="G4" s="68"/>
      <c r="H4" s="17"/>
    </row>
    <row r="5" spans="1:8" ht="85.5" customHeight="1">
      <c r="A5" s="15"/>
      <c r="B5" s="68"/>
      <c r="C5" s="68"/>
      <c r="D5" s="283" t="str">
        <f>IF(Apply=1,cApplyAccept,"")</f>
        <v>Please check the top of the congregational profile page you received via U.S. mail for the status of your institute’s reporting requirements.  We are submitting the application form along with a) an audited or reviewed financial statement, or b) a Statement of Financial Position.  An approved Audit Exemption form must be on file with NRRO if not submitting audited or reviewed financial statements.  ** Label the financials indicating the line(s) that correspond to the amounts reported in Section IX – Financial Accountability page.  </v>
      </c>
      <c r="E5" s="283"/>
      <c r="F5" s="283"/>
      <c r="G5" s="68"/>
      <c r="H5" s="17"/>
    </row>
    <row r="6" spans="1:8" ht="58.5" customHeight="1" hidden="1">
      <c r="A6" s="15"/>
      <c r="B6" s="68"/>
      <c r="C6" s="68"/>
      <c r="D6" s="286" t="str">
        <f>+cApplyDecline</f>
        <v>Even if we are eligible, we are declining assistance. You DO NOT need to submit an audit/review or statement of financial position.   Note:  If  you wish to receive the Retirement Needs Analysis, we need to receive the following information:</v>
      </c>
      <c r="E6" s="286"/>
      <c r="F6" s="124"/>
      <c r="G6" s="68"/>
      <c r="H6" s="17"/>
    </row>
    <row r="7" spans="1:8" ht="15" customHeight="1" hidden="1">
      <c r="A7" s="15"/>
      <c r="B7" s="68"/>
      <c r="C7" s="68"/>
      <c r="D7" s="125"/>
      <c r="E7" s="125"/>
      <c r="F7" s="124"/>
      <c r="G7" s="68"/>
      <c r="H7" s="17"/>
    </row>
    <row r="8" spans="1:8" ht="15" customHeight="1" hidden="1">
      <c r="A8" s="15"/>
      <c r="B8" s="68"/>
      <c r="C8" s="68"/>
      <c r="D8" s="285" t="str">
        <f>+cApplyDecline1</f>
        <v>Market value of Retirement Assets (Insert in the Retirement Assets section below)</v>
      </c>
      <c r="E8" s="285"/>
      <c r="F8" s="285"/>
      <c r="G8" s="68"/>
      <c r="H8" s="17"/>
    </row>
    <row r="9" spans="1:8" ht="15" customHeight="1" hidden="1">
      <c r="A9" s="15"/>
      <c r="B9" s="68"/>
      <c r="C9" s="68"/>
      <c r="D9" s="285" t="str">
        <f>+cApplyDecline2</f>
        <v>Census Information (Assistance Use &amp; Census tab)</v>
      </c>
      <c r="E9" s="285"/>
      <c r="F9" s="285"/>
      <c r="G9" s="68"/>
      <c r="H9" s="17"/>
    </row>
    <row r="10" spans="1:8" ht="15" customHeight="1" hidden="1">
      <c r="A10" s="15"/>
      <c r="B10" s="68"/>
      <c r="C10" s="68"/>
      <c r="D10" s="285" t="str">
        <f>+cApplyDecline3</f>
        <v>Total Annual Social Security (Social Security &amp; Self Help tab)</v>
      </c>
      <c r="E10" s="285"/>
      <c r="F10" s="285"/>
      <c r="G10" s="68"/>
      <c r="H10" s="17"/>
    </row>
    <row r="11" spans="1:8" ht="15" customHeight="1" hidden="1">
      <c r="A11" s="15"/>
      <c r="B11" s="68"/>
      <c r="C11" s="68"/>
      <c r="D11" s="285" t="str">
        <f>+cApplyDecline4</f>
        <v>Cost of Care (Public Programs &amp; Cost of Care tab)</v>
      </c>
      <c r="E11" s="285"/>
      <c r="F11" s="285"/>
      <c r="G11" s="68"/>
      <c r="H11" s="17"/>
    </row>
    <row r="12" spans="1:8" ht="15" customHeight="1" hidden="1">
      <c r="A12" s="15"/>
      <c r="B12" s="68"/>
      <c r="C12" s="68"/>
      <c r="D12" s="126"/>
      <c r="E12" s="126"/>
      <c r="F12" s="127"/>
      <c r="G12" s="68"/>
      <c r="H12" s="17"/>
    </row>
    <row r="13" spans="1:8" ht="15" customHeight="1" hidden="1">
      <c r="A13" s="15"/>
      <c r="B13" s="68"/>
      <c r="C13" s="280" t="s">
        <v>250</v>
      </c>
      <c r="D13" s="280"/>
      <c r="E13" s="281"/>
      <c r="F13" s="127"/>
      <c r="G13" s="68"/>
      <c r="H13" s="17"/>
    </row>
    <row r="14" spans="1:8" ht="8.25" customHeight="1" hidden="1">
      <c r="A14" s="15"/>
      <c r="B14" s="68"/>
      <c r="C14" s="68"/>
      <c r="D14" s="290"/>
      <c r="E14" s="290"/>
      <c r="F14" s="290"/>
      <c r="G14" s="68"/>
      <c r="H14" s="17"/>
    </row>
    <row r="15" spans="1:8" ht="14.25" customHeight="1" hidden="1">
      <c r="A15" s="15"/>
      <c r="B15" s="68"/>
      <c r="C15" s="70"/>
      <c r="D15" s="287">
        <v>0</v>
      </c>
      <c r="E15" s="287"/>
      <c r="F15" s="70"/>
      <c r="G15" s="68"/>
      <c r="H15" s="17"/>
    </row>
    <row r="16" spans="1:8" ht="14.25" customHeight="1" hidden="1">
      <c r="A16" s="15"/>
      <c r="B16" s="68"/>
      <c r="C16" s="70"/>
      <c r="D16" s="70"/>
      <c r="E16" s="70"/>
      <c r="F16" s="70"/>
      <c r="G16" s="68"/>
      <c r="H16" s="17"/>
    </row>
    <row r="17" spans="1:8" ht="14.25" customHeight="1" hidden="1">
      <c r="A17" s="15"/>
      <c r="B17" s="68"/>
      <c r="C17" s="284" t="s">
        <v>251</v>
      </c>
      <c r="D17" s="284"/>
      <c r="E17" s="185"/>
      <c r="F17" s="70"/>
      <c r="G17" s="68"/>
      <c r="H17" s="17"/>
    </row>
    <row r="18" spans="1:8" ht="33.75" customHeight="1" hidden="1">
      <c r="A18" s="15"/>
      <c r="B18" s="68"/>
      <c r="C18" s="68"/>
      <c r="D18" s="291" t="s">
        <v>40</v>
      </c>
      <c r="E18" s="291"/>
      <c r="F18" s="291"/>
      <c r="G18" s="68"/>
      <c r="H18" s="17"/>
    </row>
    <row r="19" spans="1:8" ht="17.25" customHeight="1" hidden="1">
      <c r="A19" s="15"/>
      <c r="B19" s="68"/>
      <c r="C19" s="68"/>
      <c r="D19" s="292" t="s">
        <v>231</v>
      </c>
      <c r="E19" s="292"/>
      <c r="F19" s="292"/>
      <c r="G19" s="68"/>
      <c r="H19" s="17"/>
    </row>
    <row r="20" spans="1:8" ht="15" hidden="1">
      <c r="A20" s="15"/>
      <c r="B20" s="68"/>
      <c r="C20" s="68"/>
      <c r="D20" s="68"/>
      <c r="E20" s="68"/>
      <c r="F20" s="71"/>
      <c r="G20" s="68"/>
      <c r="H20" s="17"/>
    </row>
    <row r="21" spans="1:8" ht="15" customHeight="1" hidden="1">
      <c r="A21" s="15"/>
      <c r="B21" s="68"/>
      <c r="C21" s="68"/>
      <c r="D21" s="68"/>
      <c r="E21" s="68"/>
      <c r="F21" s="68"/>
      <c r="G21" s="68"/>
      <c r="H21" s="17"/>
    </row>
    <row r="22" spans="1:8" ht="15">
      <c r="A22" s="15"/>
      <c r="B22" s="68"/>
      <c r="C22" s="68"/>
      <c r="D22" s="68"/>
      <c r="E22" s="68"/>
      <c r="F22" s="72"/>
      <c r="G22" s="68"/>
      <c r="H22" s="17"/>
    </row>
    <row r="23" spans="1:8" ht="19.5" customHeight="1">
      <c r="A23" s="15"/>
      <c r="B23" s="244" t="s">
        <v>633</v>
      </c>
      <c r="C23" s="73" t="s">
        <v>234</v>
      </c>
      <c r="D23" s="68"/>
      <c r="E23" s="68"/>
      <c r="F23" s="68"/>
      <c r="G23" s="68"/>
      <c r="H23" s="17"/>
    </row>
    <row r="24" spans="1:8" ht="74.25" customHeight="1">
      <c r="A24" s="15"/>
      <c r="B24" s="68"/>
      <c r="C24" s="68"/>
      <c r="D24" s="284" t="s">
        <v>235</v>
      </c>
      <c r="E24" s="284"/>
      <c r="F24" s="284"/>
      <c r="G24" s="68"/>
      <c r="H24" s="17"/>
    </row>
    <row r="25" spans="1:8" ht="15">
      <c r="A25" s="15"/>
      <c r="B25" s="68"/>
      <c r="C25" s="68"/>
      <c r="D25" s="74" t="s">
        <v>41</v>
      </c>
      <c r="E25" s="74"/>
      <c r="F25" s="74"/>
      <c r="G25" s="68"/>
      <c r="H25" s="17"/>
    </row>
    <row r="26" spans="1:8" ht="15">
      <c r="A26" s="15"/>
      <c r="B26" s="68"/>
      <c r="C26" s="68"/>
      <c r="D26" s="74" t="s">
        <v>42</v>
      </c>
      <c r="E26" s="74"/>
      <c r="F26" s="74"/>
      <c r="G26" s="68"/>
      <c r="H26" s="17"/>
    </row>
    <row r="27" spans="1:8" ht="15">
      <c r="A27" s="15"/>
      <c r="B27" s="68"/>
      <c r="C27" s="68"/>
      <c r="D27" s="74" t="s">
        <v>43</v>
      </c>
      <c r="E27" s="74"/>
      <c r="F27" s="74"/>
      <c r="G27" s="68"/>
      <c r="H27" s="17"/>
    </row>
    <row r="28" spans="1:8" ht="15">
      <c r="A28" s="15"/>
      <c r="B28" s="68"/>
      <c r="C28" s="68"/>
      <c r="D28" s="74" t="s">
        <v>57</v>
      </c>
      <c r="E28" s="74"/>
      <c r="F28" s="74"/>
      <c r="G28" s="68"/>
      <c r="H28" s="17"/>
    </row>
    <row r="29" spans="1:8" ht="15">
      <c r="A29" s="15"/>
      <c r="B29" s="68"/>
      <c r="C29" s="68"/>
      <c r="D29" s="74" t="s">
        <v>44</v>
      </c>
      <c r="E29" s="74"/>
      <c r="F29" s="74"/>
      <c r="G29" s="68"/>
      <c r="H29" s="17"/>
    </row>
    <row r="30" spans="1:8" ht="15">
      <c r="A30" s="15"/>
      <c r="B30" s="68"/>
      <c r="C30" s="68"/>
      <c r="D30" s="74" t="s">
        <v>45</v>
      </c>
      <c r="E30" s="74"/>
      <c r="F30" s="74"/>
      <c r="G30" s="68"/>
      <c r="H30" s="17"/>
    </row>
    <row r="31" spans="1:8" ht="14.25" customHeight="1">
      <c r="A31" s="15"/>
      <c r="B31" s="68"/>
      <c r="C31" s="68"/>
      <c r="D31" s="74" t="s">
        <v>46</v>
      </c>
      <c r="E31" s="74"/>
      <c r="F31" s="74"/>
      <c r="G31" s="68"/>
      <c r="H31" s="17"/>
    </row>
    <row r="32" spans="1:8" ht="14.25" customHeight="1">
      <c r="A32" s="15"/>
      <c r="B32" s="68"/>
      <c r="C32" s="68"/>
      <c r="D32" s="300" t="s">
        <v>367</v>
      </c>
      <c r="E32" s="300"/>
      <c r="F32" s="74"/>
      <c r="G32" s="68"/>
      <c r="H32" s="17"/>
    </row>
    <row r="33" spans="1:8" ht="36.75" customHeight="1">
      <c r="A33" s="15"/>
      <c r="B33" s="68"/>
      <c r="C33" s="68"/>
      <c r="D33" s="301" t="s">
        <v>368</v>
      </c>
      <c r="E33" s="301"/>
      <c r="F33" s="74"/>
      <c r="G33" s="68"/>
      <c r="H33" s="17"/>
    </row>
    <row r="34" spans="1:8" ht="15">
      <c r="A34" s="15"/>
      <c r="B34" s="68"/>
      <c r="C34" s="68"/>
      <c r="D34" s="74" t="s">
        <v>240</v>
      </c>
      <c r="E34" s="74"/>
      <c r="F34" s="74"/>
      <c r="G34" s="68"/>
      <c r="H34" s="17"/>
    </row>
    <row r="35" spans="1:8" ht="14.25" customHeight="1">
      <c r="A35" s="15"/>
      <c r="B35" s="68"/>
      <c r="C35" s="68"/>
      <c r="D35" s="75"/>
      <c r="E35" s="75"/>
      <c r="F35" s="74"/>
      <c r="G35" s="68"/>
      <c r="H35" s="17"/>
    </row>
    <row r="36" spans="1:8" ht="16.5" customHeight="1">
      <c r="A36" s="15"/>
      <c r="B36" s="68"/>
      <c r="C36" s="68"/>
      <c r="D36" s="295" t="s">
        <v>236</v>
      </c>
      <c r="E36" s="295"/>
      <c r="F36" s="295"/>
      <c r="G36" s="68"/>
      <c r="H36" s="17"/>
    </row>
    <row r="37" spans="1:8" ht="15">
      <c r="A37" s="15"/>
      <c r="B37" s="68"/>
      <c r="C37" s="68"/>
      <c r="D37" s="68"/>
      <c r="E37" s="68"/>
      <c r="F37" s="68"/>
      <c r="G37" s="68"/>
      <c r="H37" s="17"/>
    </row>
    <row r="38" spans="1:8" ht="15">
      <c r="A38" s="15"/>
      <c r="B38" s="68"/>
      <c r="C38" s="68"/>
      <c r="D38" s="68" t="s">
        <v>238</v>
      </c>
      <c r="E38" s="68"/>
      <c r="F38" s="68"/>
      <c r="G38" s="68"/>
      <c r="H38" s="17"/>
    </row>
    <row r="39" spans="1:8" ht="15">
      <c r="A39" s="15"/>
      <c r="B39" s="68"/>
      <c r="C39" s="68"/>
      <c r="D39" s="68" t="s">
        <v>156</v>
      </c>
      <c r="E39" s="68"/>
      <c r="F39" s="68"/>
      <c r="G39" s="68"/>
      <c r="H39" s="17"/>
    </row>
    <row r="40" spans="1:8" ht="21" customHeight="1">
      <c r="A40" s="15"/>
      <c r="B40" s="68"/>
      <c r="C40" s="68"/>
      <c r="D40" s="68" t="s">
        <v>239</v>
      </c>
      <c r="E40" s="68"/>
      <c r="F40" s="68"/>
      <c r="G40" s="68"/>
      <c r="H40" s="17"/>
    </row>
    <row r="41" spans="1:8" ht="15">
      <c r="A41" s="15"/>
      <c r="B41" s="68"/>
      <c r="C41" s="68"/>
      <c r="D41" s="298"/>
      <c r="E41" s="299"/>
      <c r="F41" s="68"/>
      <c r="G41" s="68"/>
      <c r="H41" s="17"/>
    </row>
    <row r="42" spans="1:8" ht="15">
      <c r="A42" s="15"/>
      <c r="B42" s="68"/>
      <c r="C42" s="68"/>
      <c r="D42" s="299"/>
      <c r="E42" s="299"/>
      <c r="F42" s="68"/>
      <c r="G42" s="68"/>
      <c r="H42" s="17"/>
    </row>
    <row r="43" spans="1:8" ht="15">
      <c r="A43" s="15"/>
      <c r="B43" s="68"/>
      <c r="C43" s="68"/>
      <c r="D43" s="299"/>
      <c r="E43" s="299"/>
      <c r="F43" s="68"/>
      <c r="G43" s="68"/>
      <c r="H43" s="17"/>
    </row>
    <row r="44" spans="1:8" ht="15">
      <c r="A44" s="15"/>
      <c r="B44" s="68"/>
      <c r="C44" s="68"/>
      <c r="D44" s="299"/>
      <c r="E44" s="299"/>
      <c r="F44" s="68"/>
      <c r="G44" s="68"/>
      <c r="H44" s="17"/>
    </row>
    <row r="45" spans="1:8" ht="15">
      <c r="A45" s="15"/>
      <c r="B45" s="68"/>
      <c r="C45" s="68"/>
      <c r="D45" s="299"/>
      <c r="E45" s="299"/>
      <c r="F45" s="68"/>
      <c r="G45" s="68"/>
      <c r="H45" s="17"/>
    </row>
    <row r="46" spans="1:8" ht="15">
      <c r="A46" s="15"/>
      <c r="B46" s="68"/>
      <c r="C46" s="68"/>
      <c r="D46" s="27"/>
      <c r="E46" s="27"/>
      <c r="F46" s="27"/>
      <c r="G46" s="68"/>
      <c r="H46" s="17"/>
    </row>
    <row r="47" spans="1:8" ht="15">
      <c r="A47" s="15"/>
      <c r="B47" s="68"/>
      <c r="C47" s="68"/>
      <c r="D47" s="27"/>
      <c r="E47" s="27"/>
      <c r="F47" s="27"/>
      <c r="G47" s="68"/>
      <c r="H47" s="17"/>
    </row>
    <row r="48" spans="1:8" ht="15">
      <c r="A48" s="15"/>
      <c r="B48" s="68"/>
      <c r="C48" s="68"/>
      <c r="D48" s="68"/>
      <c r="E48" s="68"/>
      <c r="F48" s="68"/>
      <c r="G48" s="68"/>
      <c r="H48" s="17"/>
    </row>
    <row r="49" spans="1:8" ht="15">
      <c r="A49" s="15"/>
      <c r="B49" s="68"/>
      <c r="C49" s="68"/>
      <c r="D49" s="68"/>
      <c r="E49" s="68"/>
      <c r="F49" s="76"/>
      <c r="G49" s="68"/>
      <c r="H49" s="17"/>
    </row>
    <row r="50" spans="1:8" ht="15">
      <c r="A50" s="15"/>
      <c r="B50" s="68"/>
      <c r="C50" s="68"/>
      <c r="D50" s="68"/>
      <c r="E50" s="68"/>
      <c r="F50" s="76"/>
      <c r="G50" s="68"/>
      <c r="H50" s="17"/>
    </row>
    <row r="51" spans="1:8" ht="36" customHeight="1">
      <c r="A51" s="15"/>
      <c r="B51" s="243" t="s">
        <v>633</v>
      </c>
      <c r="C51" s="68"/>
      <c r="D51" s="289" t="s">
        <v>161</v>
      </c>
      <c r="E51" s="289"/>
      <c r="F51" s="289"/>
      <c r="G51" s="68"/>
      <c r="H51" s="17"/>
    </row>
    <row r="52" spans="1:8" ht="30.75" customHeight="1">
      <c r="A52" s="15"/>
      <c r="B52" s="68"/>
      <c r="C52" s="68"/>
      <c r="D52" s="293" t="s">
        <v>162</v>
      </c>
      <c r="E52" s="293"/>
      <c r="F52" s="293"/>
      <c r="G52" s="68"/>
      <c r="H52" s="17"/>
    </row>
    <row r="53" spans="1:8" ht="22.5" customHeight="1">
      <c r="A53" s="15"/>
      <c r="B53" s="68"/>
      <c r="C53" s="68"/>
      <c r="D53" s="74" t="s">
        <v>41</v>
      </c>
      <c r="E53" s="74"/>
      <c r="F53" s="74"/>
      <c r="G53" s="68"/>
      <c r="H53" s="17"/>
    </row>
    <row r="54" spans="1:8" ht="15">
      <c r="A54" s="15"/>
      <c r="B54" s="68"/>
      <c r="C54" s="68"/>
      <c r="D54" s="74" t="s">
        <v>240</v>
      </c>
      <c r="E54" s="74"/>
      <c r="F54" s="74"/>
      <c r="G54" s="68"/>
      <c r="H54" s="17"/>
    </row>
    <row r="55" spans="1:8" ht="15">
      <c r="A55" s="15"/>
      <c r="B55" s="68"/>
      <c r="C55" s="68"/>
      <c r="D55" s="170" t="s">
        <v>230</v>
      </c>
      <c r="E55" s="170"/>
      <c r="F55" s="74"/>
      <c r="G55" s="68"/>
      <c r="H55" s="17"/>
    </row>
    <row r="56" spans="1:8" ht="14.25" customHeight="1">
      <c r="A56" s="15"/>
      <c r="B56" s="68"/>
      <c r="C56" s="68"/>
      <c r="D56" s="77"/>
      <c r="E56" s="77"/>
      <c r="F56" s="76"/>
      <c r="G56" s="68"/>
      <c r="H56" s="17"/>
    </row>
    <row r="57" spans="1:8" ht="14.25" customHeight="1">
      <c r="A57" s="15"/>
      <c r="B57" s="68"/>
      <c r="C57" s="68"/>
      <c r="D57" s="294" t="s">
        <v>58</v>
      </c>
      <c r="E57" s="294"/>
      <c r="F57" s="294"/>
      <c r="G57" s="68"/>
      <c r="H57" s="17"/>
    </row>
    <row r="58" spans="1:8" ht="15">
      <c r="A58" s="15"/>
      <c r="B58" s="68"/>
      <c r="C58" s="68"/>
      <c r="D58" s="68"/>
      <c r="E58" s="68"/>
      <c r="F58" s="74"/>
      <c r="G58" s="68"/>
      <c r="H58" s="17"/>
    </row>
    <row r="59" spans="1:8" ht="15">
      <c r="A59" s="15"/>
      <c r="B59" s="68"/>
      <c r="C59" s="68"/>
      <c r="D59" s="68"/>
      <c r="E59" s="68"/>
      <c r="F59" s="74"/>
      <c r="G59" s="68"/>
      <c r="H59" s="17"/>
    </row>
    <row r="60" spans="1:8" ht="15">
      <c r="A60" s="15"/>
      <c r="B60" s="68"/>
      <c r="C60" s="68"/>
      <c r="D60" s="68"/>
      <c r="E60" s="68"/>
      <c r="F60" s="74"/>
      <c r="G60" s="68"/>
      <c r="H60" s="17"/>
    </row>
    <row r="61" spans="1:8" ht="15">
      <c r="A61" s="15"/>
      <c r="B61" s="68"/>
      <c r="C61" s="68"/>
      <c r="D61" s="68" t="s">
        <v>47</v>
      </c>
      <c r="E61" s="68"/>
      <c r="F61" s="74"/>
      <c r="G61" s="68"/>
      <c r="H61" s="17"/>
    </row>
    <row r="62" spans="1:8" ht="15">
      <c r="A62" s="15"/>
      <c r="B62" s="68"/>
      <c r="C62" s="68"/>
      <c r="D62" s="68"/>
      <c r="E62" s="68"/>
      <c r="F62" s="68"/>
      <c r="G62" s="68"/>
      <c r="H62" s="17"/>
    </row>
    <row r="63" spans="1:22" ht="18.75" customHeight="1">
      <c r="A63" s="15"/>
      <c r="B63" s="68"/>
      <c r="C63" s="68"/>
      <c r="D63" s="296" t="s">
        <v>614</v>
      </c>
      <c r="E63" s="296"/>
      <c r="F63" s="297"/>
      <c r="G63" s="68"/>
      <c r="H63" s="17"/>
      <c r="V63" s="190"/>
    </row>
    <row r="64" spans="1:8" ht="17.25" customHeight="1">
      <c r="A64" s="15"/>
      <c r="B64" s="68"/>
      <c r="C64" s="68"/>
      <c r="D64" s="186" t="s">
        <v>615</v>
      </c>
      <c r="E64" s="191" t="str">
        <f>Introduction!D9</f>
        <v>March 31, 2024</v>
      </c>
      <c r="F64" s="187"/>
      <c r="G64" s="68"/>
      <c r="H64" s="17"/>
    </row>
    <row r="65" spans="1:8" ht="36.75" customHeight="1">
      <c r="A65" s="15"/>
      <c r="B65" s="68"/>
      <c r="C65" s="68"/>
      <c r="D65" s="288" t="s">
        <v>207</v>
      </c>
      <c r="E65" s="288"/>
      <c r="F65" s="288"/>
      <c r="G65" s="68"/>
      <c r="H65" s="17"/>
    </row>
    <row r="66" spans="1:8" ht="15">
      <c r="A66" s="15"/>
      <c r="B66" s="68"/>
      <c r="C66" s="68"/>
      <c r="D66" s="68"/>
      <c r="E66" s="68"/>
      <c r="F66" s="68"/>
      <c r="G66" s="68"/>
      <c r="H66" s="17"/>
    </row>
    <row r="67" spans="1:8" ht="15">
      <c r="A67" s="15"/>
      <c r="B67" s="169"/>
      <c r="C67" s="68"/>
      <c r="D67" s="68"/>
      <c r="E67" s="68"/>
      <c r="F67" s="76"/>
      <c r="G67" s="68"/>
      <c r="H67" s="17"/>
    </row>
    <row r="68" spans="1:8" ht="15">
      <c r="A68" s="15"/>
      <c r="B68" s="78"/>
      <c r="C68" s="68"/>
      <c r="D68" s="68"/>
      <c r="E68" s="68"/>
      <c r="F68" s="68"/>
      <c r="G68" s="68"/>
      <c r="H68" s="17"/>
    </row>
    <row r="69" spans="1:8" ht="14.25">
      <c r="A69" s="19"/>
      <c r="B69" s="20"/>
      <c r="C69" s="20"/>
      <c r="D69" s="20"/>
      <c r="E69" s="20"/>
      <c r="F69" s="20"/>
      <c r="G69" s="20"/>
      <c r="H69" s="21"/>
    </row>
  </sheetData>
  <sheetProtection password="F693" sheet="1" objects="1" scenarios="1"/>
  <mergeCells count="27">
    <mergeCell ref="D41:E41"/>
    <mergeCell ref="D42:E42"/>
    <mergeCell ref="D43:E43"/>
    <mergeCell ref="D44:E44"/>
    <mergeCell ref="D45:E45"/>
    <mergeCell ref="D32:E32"/>
    <mergeCell ref="D33:E33"/>
    <mergeCell ref="D65:F65"/>
    <mergeCell ref="D51:F51"/>
    <mergeCell ref="D14:F14"/>
    <mergeCell ref="D18:F18"/>
    <mergeCell ref="D19:F19"/>
    <mergeCell ref="D52:F52"/>
    <mergeCell ref="D57:F57"/>
    <mergeCell ref="C17:D17"/>
    <mergeCell ref="D36:F36"/>
    <mergeCell ref="D63:F63"/>
    <mergeCell ref="C13:E13"/>
    <mergeCell ref="F2:G2"/>
    <mergeCell ref="D5:F5"/>
    <mergeCell ref="D24:F24"/>
    <mergeCell ref="D8:F8"/>
    <mergeCell ref="D9:F9"/>
    <mergeCell ref="D10:F10"/>
    <mergeCell ref="D11:F11"/>
    <mergeCell ref="D6:E6"/>
    <mergeCell ref="D15:E15"/>
  </mergeCells>
  <dataValidations count="3">
    <dataValidation type="list" allowBlank="1" showInputMessage="1" showErrorMessage="1" sqref="D19:E19">
      <formula1>cListedAnnualRpt</formula1>
    </dataValidation>
    <dataValidation type="list" allowBlank="1" showInputMessage="1" showErrorMessage="1" sqref="D57:E57">
      <formula1>cPermission</formula1>
    </dataValidation>
    <dataValidation type="list" allowBlank="1" showInputMessage="1" showErrorMessage="1" sqref="D36:F36">
      <formula1>cBishopRelease</formula1>
    </dataValidation>
  </dataValidations>
  <hyperlinks>
    <hyperlink ref="G1" location="Index!A1" display="Index"/>
  </hyperlinks>
  <printOptions/>
  <pageMargins left="0.5" right="0.5" top="0.5" bottom="0.5" header="0.5" footer="0.5"/>
  <pageSetup blackAndWhite="1" fitToHeight="1" fitToWidth="1" horizontalDpi="1200" verticalDpi="1200" orientation="portrait" scale="71" r:id="rId3"/>
  <headerFooter alignWithMargins="0">
    <oddFooter>&amp;CPage 2 of 6</oddFooter>
  </headerFooter>
  <legacyDrawing r:id="rId2"/>
</worksheet>
</file>

<file path=xl/worksheets/sheet6.xml><?xml version="1.0" encoding="utf-8"?>
<worksheet xmlns="http://schemas.openxmlformats.org/spreadsheetml/2006/main" xmlns:r="http://schemas.openxmlformats.org/officeDocument/2006/relationships">
  <sheetPr codeName="Sheet5">
    <pageSetUpPr fitToPage="1"/>
  </sheetPr>
  <dimension ref="A1:M55"/>
  <sheetViews>
    <sheetView zoomScalePageLayoutView="0" workbookViewId="0" topLeftCell="A1">
      <selection activeCell="A1" sqref="A1"/>
    </sheetView>
  </sheetViews>
  <sheetFormatPr defaultColWidth="9.140625" defaultRowHeight="12.75"/>
  <cols>
    <col min="1" max="1" width="3.421875" style="0" customWidth="1"/>
    <col min="2" max="2" width="7.28125" style="0" customWidth="1"/>
    <col min="3" max="3" width="9.7109375" style="0" customWidth="1"/>
    <col min="4" max="4" width="10.421875" style="0" customWidth="1"/>
    <col min="5" max="5" width="4.7109375" style="0" customWidth="1"/>
    <col min="6" max="6" width="9.7109375" style="0" customWidth="1"/>
    <col min="7" max="7" width="10.57421875" style="0" customWidth="1"/>
    <col min="8" max="8" width="4.7109375" style="0" customWidth="1"/>
    <col min="9" max="9" width="9.7109375" style="0" customWidth="1"/>
    <col min="10" max="10" width="11.140625" style="0" customWidth="1"/>
    <col min="11" max="11" width="23.28125" style="0" customWidth="1"/>
    <col min="13" max="13" width="3.421875" style="0" customWidth="1"/>
  </cols>
  <sheetData>
    <row r="1" spans="1:13" ht="14.25">
      <c r="A1" s="13"/>
      <c r="B1" s="14"/>
      <c r="C1" s="14"/>
      <c r="D1" s="14"/>
      <c r="E1" s="14"/>
      <c r="F1" s="14"/>
      <c r="G1" s="14"/>
      <c r="H1" s="14"/>
      <c r="I1" s="14"/>
      <c r="J1" s="14"/>
      <c r="K1" s="34"/>
      <c r="L1" s="23" t="s">
        <v>39</v>
      </c>
      <c r="M1" s="35"/>
    </row>
    <row r="2" spans="1:13" ht="15">
      <c r="A2" s="15"/>
      <c r="B2" s="79">
        <f>Introduction!C8</f>
        <v>2024</v>
      </c>
      <c r="C2" s="78" t="str">
        <f>Introduction!D8</f>
        <v>Direct Care Assistance Application</v>
      </c>
      <c r="D2" s="78"/>
      <c r="E2" s="78"/>
      <c r="F2" s="78"/>
      <c r="G2" s="78"/>
      <c r="H2" s="78"/>
      <c r="I2" s="78"/>
      <c r="J2" s="78"/>
      <c r="K2" s="282">
        <f>+IF(CongID="","","Congid #: "&amp;CongID)</f>
      </c>
      <c r="L2" s="282"/>
      <c r="M2" s="17"/>
    </row>
    <row r="3" spans="1:13" ht="15">
      <c r="A3" s="15"/>
      <c r="B3" s="78" t="s">
        <v>206</v>
      </c>
      <c r="C3" s="78"/>
      <c r="D3" s="78"/>
      <c r="E3" s="78"/>
      <c r="F3" s="78"/>
      <c r="G3" s="78"/>
      <c r="H3" s="78"/>
      <c r="I3" s="78"/>
      <c r="J3" s="78"/>
      <c r="K3" s="78"/>
      <c r="L3" s="78"/>
      <c r="M3" s="17"/>
    </row>
    <row r="4" spans="1:13" ht="15">
      <c r="A4" s="15"/>
      <c r="B4" s="78"/>
      <c r="C4" s="78"/>
      <c r="D4" s="78"/>
      <c r="E4" s="78"/>
      <c r="F4" s="78"/>
      <c r="G4" s="78"/>
      <c r="H4" s="78"/>
      <c r="I4" s="78"/>
      <c r="J4" s="78"/>
      <c r="K4" s="78"/>
      <c r="L4" s="78"/>
      <c r="M4" s="17"/>
    </row>
    <row r="5" spans="1:13" ht="63" customHeight="1">
      <c r="A5" s="15"/>
      <c r="B5" s="78"/>
      <c r="C5" s="305" t="s">
        <v>365</v>
      </c>
      <c r="D5" s="305"/>
      <c r="E5" s="305"/>
      <c r="F5" s="305"/>
      <c r="G5" s="305"/>
      <c r="H5" s="305"/>
      <c r="I5" s="305"/>
      <c r="J5" s="305"/>
      <c r="K5" s="305"/>
      <c r="L5" s="78"/>
      <c r="M5" s="17"/>
    </row>
    <row r="6" spans="1:13" ht="4.5" customHeight="1">
      <c r="A6" s="15"/>
      <c r="B6" s="78"/>
      <c r="C6" s="78"/>
      <c r="D6" s="78"/>
      <c r="E6" s="78"/>
      <c r="F6" s="78"/>
      <c r="G6" s="78"/>
      <c r="H6" s="78"/>
      <c r="I6" s="78"/>
      <c r="J6" s="78"/>
      <c r="K6" s="78"/>
      <c r="L6" s="78"/>
      <c r="M6" s="17"/>
    </row>
    <row r="7" spans="1:13" ht="27.75" customHeight="1">
      <c r="A7" s="15"/>
      <c r="B7" s="78"/>
      <c r="C7" s="307" t="s">
        <v>163</v>
      </c>
      <c r="D7" s="307"/>
      <c r="E7" s="307"/>
      <c r="F7" s="307"/>
      <c r="G7" s="307"/>
      <c r="H7" s="307"/>
      <c r="I7" s="307"/>
      <c r="J7" s="307"/>
      <c r="K7" s="171">
        <v>0</v>
      </c>
      <c r="L7" s="16"/>
      <c r="M7" s="17"/>
    </row>
    <row r="8" spans="1:13" ht="15">
      <c r="A8" s="15"/>
      <c r="B8" s="78"/>
      <c r="C8" s="304" t="s">
        <v>164</v>
      </c>
      <c r="D8" s="304"/>
      <c r="E8" s="304"/>
      <c r="F8" s="304"/>
      <c r="G8" s="304"/>
      <c r="H8" s="304"/>
      <c r="I8" s="304"/>
      <c r="J8" s="304"/>
      <c r="K8" s="171">
        <v>0</v>
      </c>
      <c r="L8" s="16"/>
      <c r="M8" s="17"/>
    </row>
    <row r="9" spans="1:13" ht="15">
      <c r="A9" s="15"/>
      <c r="B9" s="68"/>
      <c r="C9" s="302" t="s">
        <v>366</v>
      </c>
      <c r="D9" s="303"/>
      <c r="E9" s="303"/>
      <c r="F9" s="303"/>
      <c r="G9" s="303"/>
      <c r="H9" s="303"/>
      <c r="I9" s="303"/>
      <c r="J9" s="303"/>
      <c r="K9" s="172">
        <f>K7+K8</f>
        <v>0</v>
      </c>
      <c r="L9" s="68"/>
      <c r="M9" s="17"/>
    </row>
    <row r="10" spans="1:13" ht="15">
      <c r="A10" s="15"/>
      <c r="B10" s="68"/>
      <c r="C10" s="68"/>
      <c r="D10" s="306"/>
      <c r="E10" s="306"/>
      <c r="F10" s="306"/>
      <c r="G10" s="306"/>
      <c r="H10" s="306"/>
      <c r="I10" s="72"/>
      <c r="J10" s="68"/>
      <c r="K10" s="68"/>
      <c r="L10" s="68"/>
      <c r="M10" s="17"/>
    </row>
    <row r="11" spans="1:13" ht="15">
      <c r="A11" s="15"/>
      <c r="B11" s="68" t="s">
        <v>75</v>
      </c>
      <c r="C11" s="68"/>
      <c r="D11" s="68"/>
      <c r="E11" s="68"/>
      <c r="F11" s="68"/>
      <c r="G11" s="68"/>
      <c r="H11" s="68"/>
      <c r="I11" s="68"/>
      <c r="J11" s="68"/>
      <c r="K11" s="68"/>
      <c r="L11" s="68"/>
      <c r="M11" s="17"/>
    </row>
    <row r="12" spans="1:13" ht="65.25" customHeight="1">
      <c r="A12" s="15"/>
      <c r="B12" s="68"/>
      <c r="C12" s="289" t="s">
        <v>369</v>
      </c>
      <c r="D12" s="289"/>
      <c r="E12" s="289"/>
      <c r="F12" s="289"/>
      <c r="G12" s="289"/>
      <c r="H12" s="289"/>
      <c r="I12" s="289"/>
      <c r="J12" s="289"/>
      <c r="K12" s="289"/>
      <c r="L12" s="68"/>
      <c r="M12" s="17"/>
    </row>
    <row r="13" spans="1:13" ht="15">
      <c r="A13" s="15"/>
      <c r="B13" s="68"/>
      <c r="C13" s="68"/>
      <c r="D13" s="83"/>
      <c r="E13" s="83"/>
      <c r="F13" s="83"/>
      <c r="G13" s="83"/>
      <c r="H13" s="83"/>
      <c r="I13" s="83"/>
      <c r="J13" s="68"/>
      <c r="K13" s="68"/>
      <c r="L13" s="68"/>
      <c r="M13" s="17"/>
    </row>
    <row r="14" spans="1:13" ht="45">
      <c r="A14" s="15"/>
      <c r="B14" s="68"/>
      <c r="C14" s="84" t="s">
        <v>77</v>
      </c>
      <c r="D14" s="162" t="s">
        <v>76</v>
      </c>
      <c r="E14" s="84"/>
      <c r="F14" s="84" t="s">
        <v>77</v>
      </c>
      <c r="G14" s="162" t="s">
        <v>76</v>
      </c>
      <c r="H14" s="84"/>
      <c r="I14" s="84" t="s">
        <v>77</v>
      </c>
      <c r="J14" s="162" t="s">
        <v>76</v>
      </c>
      <c r="K14" s="84"/>
      <c r="L14" s="68"/>
      <c r="M14" s="17"/>
    </row>
    <row r="15" spans="1:13" ht="15">
      <c r="A15" s="15"/>
      <c r="B15" s="78"/>
      <c r="C15" s="85" t="s">
        <v>105</v>
      </c>
      <c r="D15" s="55"/>
      <c r="E15" s="16"/>
      <c r="F15" s="78">
        <v>50</v>
      </c>
      <c r="G15" s="239"/>
      <c r="H15" s="78"/>
      <c r="I15" s="78">
        <v>75</v>
      </c>
      <c r="J15" s="239"/>
      <c r="K15" s="16"/>
      <c r="L15" s="16"/>
      <c r="M15" s="17"/>
    </row>
    <row r="16" spans="1:13" ht="15">
      <c r="A16" s="15"/>
      <c r="B16" s="78"/>
      <c r="C16" s="85">
        <v>26</v>
      </c>
      <c r="D16" s="55"/>
      <c r="E16" s="16"/>
      <c r="F16" s="78">
        <v>51</v>
      </c>
      <c r="G16" s="239"/>
      <c r="H16" s="78"/>
      <c r="I16" s="78">
        <v>76</v>
      </c>
      <c r="J16" s="239"/>
      <c r="K16" s="16"/>
      <c r="L16" s="16"/>
      <c r="M16" s="17"/>
    </row>
    <row r="17" spans="1:13" ht="15">
      <c r="A17" s="15"/>
      <c r="B17" s="78"/>
      <c r="C17" s="78">
        <v>27</v>
      </c>
      <c r="D17" s="55"/>
      <c r="E17" s="16"/>
      <c r="F17" s="78">
        <v>52</v>
      </c>
      <c r="G17" s="239"/>
      <c r="H17" s="78"/>
      <c r="I17" s="78">
        <v>77</v>
      </c>
      <c r="J17" s="239"/>
      <c r="K17" s="16"/>
      <c r="L17" s="16"/>
      <c r="M17" s="17"/>
    </row>
    <row r="18" spans="1:13" ht="15">
      <c r="A18" s="15"/>
      <c r="B18" s="78"/>
      <c r="C18" s="78">
        <v>28</v>
      </c>
      <c r="D18" s="55"/>
      <c r="E18" s="16"/>
      <c r="F18" s="78">
        <v>53</v>
      </c>
      <c r="G18" s="239"/>
      <c r="H18" s="78"/>
      <c r="I18" s="78">
        <v>78</v>
      </c>
      <c r="J18" s="239"/>
      <c r="K18" s="16"/>
      <c r="L18" s="16"/>
      <c r="M18" s="17"/>
    </row>
    <row r="19" spans="1:13" ht="15">
      <c r="A19" s="15"/>
      <c r="B19" s="78"/>
      <c r="C19" s="78">
        <v>29</v>
      </c>
      <c r="D19" s="55"/>
      <c r="E19" s="16"/>
      <c r="F19" s="78">
        <v>54</v>
      </c>
      <c r="G19" s="239"/>
      <c r="H19" s="78"/>
      <c r="I19" s="78">
        <v>79</v>
      </c>
      <c r="J19" s="239"/>
      <c r="K19" s="16"/>
      <c r="L19" s="16"/>
      <c r="M19" s="17"/>
    </row>
    <row r="20" spans="1:13" ht="15">
      <c r="A20" s="15"/>
      <c r="B20" s="78"/>
      <c r="C20" s="78">
        <v>30</v>
      </c>
      <c r="D20" s="55"/>
      <c r="E20" s="16"/>
      <c r="F20" s="78">
        <v>55</v>
      </c>
      <c r="G20" s="239"/>
      <c r="H20" s="78"/>
      <c r="I20" s="78">
        <v>80</v>
      </c>
      <c r="J20" s="239"/>
      <c r="K20" s="16"/>
      <c r="L20" s="16"/>
      <c r="M20" s="17"/>
    </row>
    <row r="21" spans="1:13" ht="15">
      <c r="A21" s="15"/>
      <c r="B21" s="78"/>
      <c r="C21" s="78">
        <v>31</v>
      </c>
      <c r="D21" s="55"/>
      <c r="E21" s="16"/>
      <c r="F21" s="78">
        <v>56</v>
      </c>
      <c r="G21" s="239"/>
      <c r="H21" s="78"/>
      <c r="I21" s="78">
        <v>81</v>
      </c>
      <c r="J21" s="239"/>
      <c r="K21" s="16"/>
      <c r="L21" s="16"/>
      <c r="M21" s="17"/>
    </row>
    <row r="22" spans="1:13" ht="15">
      <c r="A22" s="15"/>
      <c r="B22" s="78"/>
      <c r="C22" s="78">
        <v>32</v>
      </c>
      <c r="D22" s="55"/>
      <c r="E22" s="16"/>
      <c r="F22" s="78">
        <v>57</v>
      </c>
      <c r="G22" s="239"/>
      <c r="H22" s="78"/>
      <c r="I22" s="78">
        <v>82</v>
      </c>
      <c r="J22" s="239"/>
      <c r="K22" s="16"/>
      <c r="L22" s="16"/>
      <c r="M22" s="17"/>
    </row>
    <row r="23" spans="1:13" ht="15">
      <c r="A23" s="15"/>
      <c r="B23" s="78"/>
      <c r="C23" s="78">
        <v>33</v>
      </c>
      <c r="D23" s="55"/>
      <c r="E23" s="16"/>
      <c r="F23" s="78">
        <v>58</v>
      </c>
      <c r="G23" s="239"/>
      <c r="H23" s="78"/>
      <c r="I23" s="78">
        <v>83</v>
      </c>
      <c r="J23" s="239"/>
      <c r="K23" s="16"/>
      <c r="L23" s="16"/>
      <c r="M23" s="17"/>
    </row>
    <row r="24" spans="1:13" ht="15">
      <c r="A24" s="15"/>
      <c r="B24" s="78"/>
      <c r="C24" s="78">
        <v>34</v>
      </c>
      <c r="D24" s="55"/>
      <c r="E24" s="16"/>
      <c r="F24" s="78">
        <v>59</v>
      </c>
      <c r="G24" s="239"/>
      <c r="H24" s="78"/>
      <c r="I24" s="78">
        <v>84</v>
      </c>
      <c r="J24" s="239"/>
      <c r="K24" s="16"/>
      <c r="L24" s="16"/>
      <c r="M24" s="17"/>
    </row>
    <row r="25" spans="1:13" ht="15">
      <c r="A25" s="15"/>
      <c r="B25" s="78"/>
      <c r="C25" s="78">
        <v>35</v>
      </c>
      <c r="D25" s="55"/>
      <c r="E25" s="16"/>
      <c r="F25" s="78">
        <v>60</v>
      </c>
      <c r="G25" s="239"/>
      <c r="H25" s="78"/>
      <c r="I25" s="78">
        <v>85</v>
      </c>
      <c r="J25" s="239"/>
      <c r="K25" s="16"/>
      <c r="L25" s="16"/>
      <c r="M25" s="17"/>
    </row>
    <row r="26" spans="1:13" ht="15">
      <c r="A26" s="15"/>
      <c r="B26" s="78"/>
      <c r="C26" s="78">
        <v>36</v>
      </c>
      <c r="D26" s="55"/>
      <c r="E26" s="16"/>
      <c r="F26" s="78">
        <v>61</v>
      </c>
      <c r="G26" s="239"/>
      <c r="H26" s="78"/>
      <c r="I26" s="78">
        <v>86</v>
      </c>
      <c r="J26" s="239"/>
      <c r="K26" s="16"/>
      <c r="L26" s="16"/>
      <c r="M26" s="17"/>
    </row>
    <row r="27" spans="1:13" ht="15">
      <c r="A27" s="15"/>
      <c r="B27" s="78"/>
      <c r="C27" s="78">
        <v>37</v>
      </c>
      <c r="D27" s="55"/>
      <c r="E27" s="16"/>
      <c r="F27" s="78">
        <v>62</v>
      </c>
      <c r="G27" s="239"/>
      <c r="H27" s="78"/>
      <c r="I27" s="78">
        <v>87</v>
      </c>
      <c r="J27" s="239"/>
      <c r="K27" s="16"/>
      <c r="L27" s="16"/>
      <c r="M27" s="17"/>
    </row>
    <row r="28" spans="1:13" ht="15">
      <c r="A28" s="15"/>
      <c r="B28" s="78"/>
      <c r="C28" s="78">
        <v>38</v>
      </c>
      <c r="D28" s="55"/>
      <c r="E28" s="16"/>
      <c r="F28" s="78">
        <v>63</v>
      </c>
      <c r="G28" s="239"/>
      <c r="H28" s="78"/>
      <c r="I28" s="78">
        <v>88</v>
      </c>
      <c r="J28" s="239"/>
      <c r="K28" s="16"/>
      <c r="L28" s="16"/>
      <c r="M28" s="17"/>
    </row>
    <row r="29" spans="1:13" ht="15">
      <c r="A29" s="15"/>
      <c r="B29" s="78"/>
      <c r="C29" s="78">
        <v>39</v>
      </c>
      <c r="D29" s="55"/>
      <c r="E29" s="16"/>
      <c r="F29" s="78">
        <v>64</v>
      </c>
      <c r="G29" s="239"/>
      <c r="H29" s="78"/>
      <c r="I29" s="78">
        <v>89</v>
      </c>
      <c r="J29" s="239"/>
      <c r="K29" s="16"/>
      <c r="L29" s="16"/>
      <c r="M29" s="17"/>
    </row>
    <row r="30" spans="1:13" ht="15">
      <c r="A30" s="15"/>
      <c r="B30" s="78"/>
      <c r="C30" s="78">
        <v>40</v>
      </c>
      <c r="D30" s="55"/>
      <c r="E30" s="16"/>
      <c r="F30" s="78">
        <v>65</v>
      </c>
      <c r="G30" s="239"/>
      <c r="H30" s="78"/>
      <c r="I30" s="78">
        <v>90</v>
      </c>
      <c r="J30" s="239"/>
      <c r="K30" s="16"/>
      <c r="L30" s="16"/>
      <c r="M30" s="17"/>
    </row>
    <row r="31" spans="1:13" ht="15">
      <c r="A31" s="15"/>
      <c r="B31" s="78"/>
      <c r="C31" s="78">
        <v>41</v>
      </c>
      <c r="D31" s="55"/>
      <c r="E31" s="16"/>
      <c r="F31" s="78">
        <v>66</v>
      </c>
      <c r="G31" s="239"/>
      <c r="H31" s="78"/>
      <c r="I31" s="78">
        <v>91</v>
      </c>
      <c r="J31" s="239"/>
      <c r="K31" s="16"/>
      <c r="L31" s="16"/>
      <c r="M31" s="17"/>
    </row>
    <row r="32" spans="1:13" ht="15">
      <c r="A32" s="15"/>
      <c r="B32" s="78"/>
      <c r="C32" s="78">
        <v>42</v>
      </c>
      <c r="D32" s="55"/>
      <c r="E32" s="16"/>
      <c r="F32" s="78">
        <v>67</v>
      </c>
      <c r="G32" s="239"/>
      <c r="H32" s="78"/>
      <c r="I32" s="78">
        <v>92</v>
      </c>
      <c r="J32" s="239"/>
      <c r="K32" s="16"/>
      <c r="L32" s="16"/>
      <c r="M32" s="17"/>
    </row>
    <row r="33" spans="1:13" ht="15">
      <c r="A33" s="15"/>
      <c r="B33" s="78"/>
      <c r="C33" s="78">
        <v>43</v>
      </c>
      <c r="D33" s="55"/>
      <c r="E33" s="16"/>
      <c r="F33" s="78">
        <v>68</v>
      </c>
      <c r="G33" s="239"/>
      <c r="H33" s="78"/>
      <c r="I33" s="78">
        <v>93</v>
      </c>
      <c r="J33" s="239"/>
      <c r="K33" s="16"/>
      <c r="L33" s="16"/>
      <c r="M33" s="17"/>
    </row>
    <row r="34" spans="1:13" ht="15">
      <c r="A34" s="15"/>
      <c r="B34" s="78"/>
      <c r="C34" s="78">
        <v>44</v>
      </c>
      <c r="D34" s="55"/>
      <c r="E34" s="16"/>
      <c r="F34" s="78">
        <v>69</v>
      </c>
      <c r="G34" s="239"/>
      <c r="H34" s="78"/>
      <c r="I34" s="78">
        <v>94</v>
      </c>
      <c r="J34" s="239"/>
      <c r="K34" s="16"/>
      <c r="L34" s="16"/>
      <c r="M34" s="17"/>
    </row>
    <row r="35" spans="1:13" ht="15">
      <c r="A35" s="15"/>
      <c r="B35" s="78"/>
      <c r="C35" s="78">
        <v>45</v>
      </c>
      <c r="D35" s="55"/>
      <c r="E35" s="16"/>
      <c r="F35" s="78">
        <v>70</v>
      </c>
      <c r="G35" s="239"/>
      <c r="H35" s="78"/>
      <c r="I35" s="78">
        <v>95</v>
      </c>
      <c r="J35" s="239"/>
      <c r="K35" s="16"/>
      <c r="L35" s="16"/>
      <c r="M35" s="17"/>
    </row>
    <row r="36" spans="1:13" ht="15">
      <c r="A36" s="15"/>
      <c r="B36" s="78"/>
      <c r="C36" s="78">
        <v>46</v>
      </c>
      <c r="D36" s="55"/>
      <c r="E36" s="16"/>
      <c r="F36" s="78">
        <v>71</v>
      </c>
      <c r="G36" s="239"/>
      <c r="H36" s="78"/>
      <c r="I36" s="78">
        <v>96</v>
      </c>
      <c r="J36" s="239"/>
      <c r="K36" s="16"/>
      <c r="L36" s="16"/>
      <c r="M36" s="17"/>
    </row>
    <row r="37" spans="1:13" ht="15">
      <c r="A37" s="15"/>
      <c r="B37" s="78"/>
      <c r="C37" s="78">
        <v>47</v>
      </c>
      <c r="D37" s="55"/>
      <c r="E37" s="16"/>
      <c r="F37" s="78">
        <v>72</v>
      </c>
      <c r="G37" s="239"/>
      <c r="H37" s="78"/>
      <c r="I37" s="78">
        <v>97</v>
      </c>
      <c r="J37" s="239"/>
      <c r="K37" s="16"/>
      <c r="L37" s="16"/>
      <c r="M37" s="17"/>
    </row>
    <row r="38" spans="1:13" ht="15">
      <c r="A38" s="15"/>
      <c r="B38" s="78"/>
      <c r="C38" s="78">
        <v>48</v>
      </c>
      <c r="D38" s="55"/>
      <c r="E38" s="16"/>
      <c r="F38" s="78">
        <v>73</v>
      </c>
      <c r="G38" s="239"/>
      <c r="H38" s="78"/>
      <c r="I38" s="78">
        <v>98</v>
      </c>
      <c r="J38" s="239"/>
      <c r="K38" s="16"/>
      <c r="L38" s="16"/>
      <c r="M38" s="17"/>
    </row>
    <row r="39" spans="1:13" ht="15">
      <c r="A39" s="15"/>
      <c r="B39" s="78"/>
      <c r="C39" s="78">
        <v>49</v>
      </c>
      <c r="D39" s="55"/>
      <c r="E39" s="16"/>
      <c r="F39" s="78">
        <v>74</v>
      </c>
      <c r="G39" s="239"/>
      <c r="H39" s="78"/>
      <c r="I39" s="78">
        <v>99</v>
      </c>
      <c r="J39" s="239"/>
      <c r="K39" s="16"/>
      <c r="L39" s="16"/>
      <c r="M39" s="17"/>
    </row>
    <row r="40" spans="1:13" ht="15">
      <c r="A40" s="15"/>
      <c r="B40" s="78"/>
      <c r="C40" s="78"/>
      <c r="D40" s="16"/>
      <c r="E40" s="16"/>
      <c r="F40" s="78"/>
      <c r="G40" s="16"/>
      <c r="H40" s="78"/>
      <c r="I40" s="78">
        <v>100</v>
      </c>
      <c r="J40" s="239"/>
      <c r="K40" s="16"/>
      <c r="L40" s="16"/>
      <c r="M40" s="17"/>
    </row>
    <row r="41" spans="1:13" ht="15">
      <c r="A41" s="15"/>
      <c r="B41" s="78"/>
      <c r="C41" s="78"/>
      <c r="D41" s="16"/>
      <c r="E41" s="16"/>
      <c r="F41" s="78"/>
      <c r="G41" s="16"/>
      <c r="H41" s="78"/>
      <c r="I41" s="78">
        <v>101</v>
      </c>
      <c r="J41" s="239"/>
      <c r="K41" s="16"/>
      <c r="L41" s="16"/>
      <c r="M41" s="17"/>
    </row>
    <row r="42" spans="1:13" ht="15">
      <c r="A42" s="15"/>
      <c r="B42" s="78"/>
      <c r="C42" s="78"/>
      <c r="D42" s="16"/>
      <c r="E42" s="16"/>
      <c r="F42" s="78"/>
      <c r="G42" s="16"/>
      <c r="H42" s="78"/>
      <c r="I42" s="78">
        <v>102</v>
      </c>
      <c r="J42" s="239"/>
      <c r="K42" s="16"/>
      <c r="L42" s="16"/>
      <c r="M42" s="17"/>
    </row>
    <row r="43" spans="1:13" ht="15">
      <c r="A43" s="15"/>
      <c r="B43" s="78"/>
      <c r="C43" s="78"/>
      <c r="D43" s="16"/>
      <c r="E43" s="16"/>
      <c r="F43" s="78"/>
      <c r="G43" s="16"/>
      <c r="H43" s="78"/>
      <c r="I43" s="78">
        <v>103</v>
      </c>
      <c r="J43" s="239"/>
      <c r="K43" s="16"/>
      <c r="L43" s="16"/>
      <c r="M43" s="17"/>
    </row>
    <row r="44" spans="1:13" ht="15">
      <c r="A44" s="15"/>
      <c r="B44" s="78"/>
      <c r="C44" s="78"/>
      <c r="D44" s="16"/>
      <c r="E44" s="16"/>
      <c r="F44" s="78"/>
      <c r="G44" s="16"/>
      <c r="H44" s="78"/>
      <c r="I44" s="85" t="s">
        <v>106</v>
      </c>
      <c r="J44" s="239"/>
      <c r="K44" s="16"/>
      <c r="L44" s="16"/>
      <c r="M44" s="17"/>
    </row>
    <row r="45" spans="1:13" ht="15">
      <c r="A45" s="15"/>
      <c r="B45" s="78"/>
      <c r="C45" s="78"/>
      <c r="D45" s="16"/>
      <c r="E45" s="16"/>
      <c r="F45" s="78"/>
      <c r="G45" s="16"/>
      <c r="H45" s="78"/>
      <c r="I45" s="78"/>
      <c r="J45" s="16"/>
      <c r="K45" s="16"/>
      <c r="L45" s="16"/>
      <c r="M45" s="17"/>
    </row>
    <row r="46" spans="1:13" ht="15">
      <c r="A46" s="15"/>
      <c r="B46" s="78"/>
      <c r="C46" s="78"/>
      <c r="D46" s="16"/>
      <c r="E46" s="16"/>
      <c r="F46" s="78"/>
      <c r="G46" s="304" t="s">
        <v>78</v>
      </c>
      <c r="H46" s="304"/>
      <c r="I46" s="304"/>
      <c r="J46" s="36">
        <f>SUM(D15:D39)+SUM(G15:G34)</f>
        <v>0</v>
      </c>
      <c r="K46" s="16"/>
      <c r="L46" s="16"/>
      <c r="M46" s="17"/>
    </row>
    <row r="47" spans="1:13" ht="15">
      <c r="A47" s="15"/>
      <c r="B47" s="78"/>
      <c r="C47" s="78"/>
      <c r="D47" s="16"/>
      <c r="E47" s="16"/>
      <c r="F47" s="78"/>
      <c r="G47" s="16"/>
      <c r="H47" s="78"/>
      <c r="I47" s="78"/>
      <c r="J47" s="16"/>
      <c r="K47" s="16"/>
      <c r="L47" s="16"/>
      <c r="M47" s="17"/>
    </row>
    <row r="48" spans="1:13" ht="15">
      <c r="A48" s="15"/>
      <c r="B48" s="78"/>
      <c r="C48" s="78"/>
      <c r="D48" s="16"/>
      <c r="E48" s="16"/>
      <c r="F48" s="78"/>
      <c r="G48" s="304" t="s">
        <v>79</v>
      </c>
      <c r="H48" s="304"/>
      <c r="I48" s="304"/>
      <c r="J48" s="36">
        <f>SUM(G35:G39)+SUM(J15:J44)</f>
        <v>0</v>
      </c>
      <c r="K48" s="16"/>
      <c r="L48" s="16"/>
      <c r="M48" s="17"/>
    </row>
    <row r="49" spans="1:13" ht="15">
      <c r="A49" s="15"/>
      <c r="B49" s="78"/>
      <c r="C49" s="78"/>
      <c r="D49" s="16"/>
      <c r="E49" s="16"/>
      <c r="F49" s="78"/>
      <c r="G49" s="16"/>
      <c r="H49" s="78"/>
      <c r="I49" s="78"/>
      <c r="J49" s="16"/>
      <c r="K49" s="16"/>
      <c r="L49" s="16"/>
      <c r="M49" s="17"/>
    </row>
    <row r="50" spans="1:13" ht="15">
      <c r="A50" s="15"/>
      <c r="B50" s="78"/>
      <c r="C50" s="78"/>
      <c r="D50" s="16"/>
      <c r="E50" s="16"/>
      <c r="F50" s="78"/>
      <c r="G50" s="304" t="s">
        <v>80</v>
      </c>
      <c r="H50" s="304"/>
      <c r="I50" s="304"/>
      <c r="J50" s="36">
        <f>+J46+J48</f>
        <v>0</v>
      </c>
      <c r="K50" s="16"/>
      <c r="L50" s="16"/>
      <c r="M50" s="17"/>
    </row>
    <row r="51" spans="1:13" ht="15">
      <c r="A51" s="15"/>
      <c r="B51" s="78"/>
      <c r="C51" s="78"/>
      <c r="D51" s="16"/>
      <c r="E51" s="16"/>
      <c r="F51" s="78"/>
      <c r="G51" s="16"/>
      <c r="H51" s="78"/>
      <c r="I51" s="78"/>
      <c r="J51" s="16"/>
      <c r="K51" s="16"/>
      <c r="L51" s="16"/>
      <c r="M51" s="17"/>
    </row>
    <row r="52" spans="1:13" ht="15">
      <c r="A52" s="15"/>
      <c r="B52" s="78"/>
      <c r="C52" s="78"/>
      <c r="D52" s="16"/>
      <c r="E52" s="16"/>
      <c r="F52" s="78"/>
      <c r="G52" s="304" t="s">
        <v>43</v>
      </c>
      <c r="H52" s="304"/>
      <c r="I52" s="304"/>
      <c r="J52" s="16">
        <f>+MedianAge</f>
        <v>0</v>
      </c>
      <c r="K52" s="16"/>
      <c r="L52" s="16"/>
      <c r="M52" s="17"/>
    </row>
    <row r="53" spans="1:13" ht="15">
      <c r="A53" s="15"/>
      <c r="B53" s="78"/>
      <c r="C53" s="78"/>
      <c r="D53" s="16"/>
      <c r="E53" s="16"/>
      <c r="F53" s="78"/>
      <c r="G53" s="16"/>
      <c r="H53" s="78"/>
      <c r="I53" s="78"/>
      <c r="J53" s="16"/>
      <c r="K53" s="16"/>
      <c r="L53" s="16"/>
      <c r="M53" s="17"/>
    </row>
    <row r="54" spans="1:13" ht="15">
      <c r="A54" s="15"/>
      <c r="B54" s="78"/>
      <c r="C54" s="78"/>
      <c r="D54" s="16"/>
      <c r="E54" s="16"/>
      <c r="F54" s="78"/>
      <c r="G54" s="16"/>
      <c r="H54" s="78"/>
      <c r="I54" s="78"/>
      <c r="J54" s="16"/>
      <c r="K54" s="16"/>
      <c r="L54" s="16"/>
      <c r="M54" s="17"/>
    </row>
    <row r="55" spans="1:13" ht="14.25">
      <c r="A55" s="19"/>
      <c r="B55" s="20"/>
      <c r="C55" s="20"/>
      <c r="D55" s="20"/>
      <c r="E55" s="20"/>
      <c r="F55" s="20"/>
      <c r="G55" s="20"/>
      <c r="H55" s="20"/>
      <c r="I55" s="20"/>
      <c r="J55" s="20"/>
      <c r="K55" s="20"/>
      <c r="L55" s="20"/>
      <c r="M55" s="21"/>
    </row>
  </sheetData>
  <sheetProtection password="F6D3" sheet="1" objects="1"/>
  <mergeCells count="11">
    <mergeCell ref="C8:J8"/>
    <mergeCell ref="C9:J9"/>
    <mergeCell ref="G50:I50"/>
    <mergeCell ref="G52:I52"/>
    <mergeCell ref="K2:L2"/>
    <mergeCell ref="C5:K5"/>
    <mergeCell ref="G46:I46"/>
    <mergeCell ref="G48:I48"/>
    <mergeCell ref="C12:K12"/>
    <mergeCell ref="D10:H10"/>
    <mergeCell ref="C7:J7"/>
  </mergeCells>
  <hyperlinks>
    <hyperlink ref="L1" location="Index!A1" display="Index"/>
  </hyperlinks>
  <printOptions/>
  <pageMargins left="0.5" right="0.5" top="0.5" bottom="0.5" header="0.5" footer="0.5"/>
  <pageSetup blackAndWhite="1" fitToHeight="1" fitToWidth="1" horizontalDpi="1200" verticalDpi="1200" orientation="portrait" scale="78" r:id="rId1"/>
  <headerFooter alignWithMargins="0">
    <oddFooter>&amp;CPage 3 of 6</oddFooter>
  </headerFooter>
</worksheet>
</file>

<file path=xl/worksheets/sheet7.xml><?xml version="1.0" encoding="utf-8"?>
<worksheet xmlns="http://schemas.openxmlformats.org/spreadsheetml/2006/main" xmlns:r="http://schemas.openxmlformats.org/officeDocument/2006/relationships">
  <sheetPr codeName="Sheet6">
    <pageSetUpPr fitToPage="1"/>
  </sheetPr>
  <dimension ref="A1:W33"/>
  <sheetViews>
    <sheetView zoomScalePageLayoutView="0" workbookViewId="0" topLeftCell="A1">
      <selection activeCell="A1" sqref="A1"/>
    </sheetView>
  </sheetViews>
  <sheetFormatPr defaultColWidth="9.140625" defaultRowHeight="12.75"/>
  <cols>
    <col min="1" max="1" width="3.421875" style="0" customWidth="1"/>
    <col min="2" max="2" width="9.140625" style="0" customWidth="1"/>
    <col min="3" max="3" width="6.140625" style="0" customWidth="1"/>
    <col min="4" max="4" width="4.7109375" style="0" customWidth="1"/>
    <col min="5" max="5" width="16.7109375" style="0" customWidth="1"/>
    <col min="6" max="7" width="9.421875" style="0" customWidth="1"/>
    <col min="8" max="8" width="20.7109375" style="0" customWidth="1"/>
    <col min="9" max="9" width="11.00390625" style="0" customWidth="1"/>
    <col min="10" max="10" width="3.00390625" style="0" customWidth="1"/>
    <col min="11" max="11" width="1.1484375" style="0" customWidth="1"/>
  </cols>
  <sheetData>
    <row r="1" spans="1:12" ht="14.25">
      <c r="A1" s="18"/>
      <c r="B1" s="24"/>
      <c r="C1" s="24"/>
      <c r="D1" s="24"/>
      <c r="E1" s="24"/>
      <c r="F1" s="24"/>
      <c r="G1" s="24"/>
      <c r="H1" s="24"/>
      <c r="I1" s="24"/>
      <c r="J1" s="23" t="s">
        <v>39</v>
      </c>
      <c r="K1" s="25"/>
      <c r="L1" s="214"/>
    </row>
    <row r="2" spans="1:12" ht="15">
      <c r="A2" s="26"/>
      <c r="B2" s="79">
        <f>Introduction!C8</f>
        <v>2024</v>
      </c>
      <c r="C2" s="78" t="str">
        <f>Introduction!D8</f>
        <v>Direct Care Assistance Application</v>
      </c>
      <c r="D2" s="78"/>
      <c r="E2" s="78"/>
      <c r="F2" s="78"/>
      <c r="G2" s="78"/>
      <c r="H2" s="250">
        <f>+IF(CongID="","","Congid #: "&amp;CongID)</f>
      </c>
      <c r="I2" s="27"/>
      <c r="J2" s="27"/>
      <c r="K2" s="28"/>
      <c r="L2" s="214"/>
    </row>
    <row r="3" spans="1:12" ht="15">
      <c r="A3" s="26"/>
      <c r="B3" s="68" t="s">
        <v>166</v>
      </c>
      <c r="C3" s="78"/>
      <c r="D3" s="78"/>
      <c r="E3" s="78"/>
      <c r="F3" s="78"/>
      <c r="G3" s="78"/>
      <c r="H3" s="27"/>
      <c r="I3" s="27"/>
      <c r="J3" s="215"/>
      <c r="K3" s="28"/>
      <c r="L3" s="214"/>
    </row>
    <row r="4" spans="1:12" ht="15">
      <c r="A4" s="214"/>
      <c r="B4" s="215"/>
      <c r="C4" s="169"/>
      <c r="D4" s="169"/>
      <c r="E4" s="169"/>
      <c r="F4" s="169"/>
      <c r="G4" s="169"/>
      <c r="H4" s="215"/>
      <c r="I4" s="215"/>
      <c r="J4" s="215"/>
      <c r="K4" s="28"/>
      <c r="L4" s="214"/>
    </row>
    <row r="5" spans="1:12" ht="18" customHeight="1">
      <c r="A5" s="26"/>
      <c r="B5" s="78"/>
      <c r="C5" s="154" t="s">
        <v>84</v>
      </c>
      <c r="D5" s="154"/>
      <c r="E5" s="154"/>
      <c r="F5" s="154"/>
      <c r="G5" s="86"/>
      <c r="H5" s="176">
        <v>0</v>
      </c>
      <c r="I5" s="27"/>
      <c r="J5" s="169"/>
      <c r="K5" s="28">
        <f>IF(SSErr1=TRUE,"Error","")</f>
      </c>
      <c r="L5" s="214">
        <f>IF(SSErr1=TRUE,SSMessage1,"")</f>
      </c>
    </row>
    <row r="6" spans="1:12" ht="18" customHeight="1">
      <c r="A6" s="26"/>
      <c r="B6" s="78"/>
      <c r="C6" s="154" t="s">
        <v>3</v>
      </c>
      <c r="D6" s="154"/>
      <c r="E6" s="154"/>
      <c r="F6" s="154"/>
      <c r="G6" s="86"/>
      <c r="H6" s="152">
        <v>0</v>
      </c>
      <c r="I6" s="27"/>
      <c r="J6" s="169">
        <f>IF(SSErr2=TRUE,"Error","")</f>
      </c>
      <c r="K6" s="28"/>
      <c r="L6" s="214">
        <f>IF(SSErr2=TRUE,SSMessage2,"")</f>
      </c>
    </row>
    <row r="7" spans="1:12" ht="18" customHeight="1">
      <c r="A7" s="26"/>
      <c r="B7" s="78"/>
      <c r="C7" s="308" t="s">
        <v>359</v>
      </c>
      <c r="D7" s="308"/>
      <c r="E7" s="308"/>
      <c r="F7" s="308"/>
      <c r="G7" s="78"/>
      <c r="H7" s="153">
        <f>SUM('Assistance Use &amp; Census'!G30:'Assistance Use &amp; Census'!G39)+SUM('Assistance Use &amp; Census'!J15:'Assistance Use &amp; Census'!J44)</f>
        <v>0</v>
      </c>
      <c r="I7" s="27"/>
      <c r="J7" s="169"/>
      <c r="K7" s="28"/>
      <c r="L7" s="214"/>
    </row>
    <row r="8" spans="1:12" ht="33" customHeight="1">
      <c r="A8" s="26"/>
      <c r="B8" s="78"/>
      <c r="C8" s="307" t="s">
        <v>10</v>
      </c>
      <c r="D8" s="307"/>
      <c r="E8" s="307"/>
      <c r="F8" s="307"/>
      <c r="G8" s="307"/>
      <c r="H8" s="177">
        <f>IF(H5=0,0,(IF(H7=0,0,+H5/H7)))</f>
        <v>0</v>
      </c>
      <c r="I8" s="27"/>
      <c r="J8" s="169"/>
      <c r="K8" s="28"/>
      <c r="L8" s="214"/>
    </row>
    <row r="9" spans="1:19" ht="18" customHeight="1">
      <c r="A9" s="26"/>
      <c r="B9" s="78"/>
      <c r="C9" s="308" t="s">
        <v>85</v>
      </c>
      <c r="D9" s="308"/>
      <c r="E9" s="308"/>
      <c r="F9" s="308"/>
      <c r="G9" s="86"/>
      <c r="H9" s="176">
        <v>0</v>
      </c>
      <c r="I9" s="29"/>
      <c r="J9" s="169">
        <f>IF(SSErr3=TRUE,"Error","")</f>
      </c>
      <c r="K9" s="28"/>
      <c r="L9" s="312">
        <f>IF(SSErr3=TRUE,SSMessage3,"")</f>
      </c>
      <c r="M9" s="313"/>
      <c r="N9" s="313"/>
      <c r="O9" s="313"/>
      <c r="P9" s="313"/>
      <c r="Q9" s="313"/>
      <c r="R9" s="313"/>
      <c r="S9" s="313"/>
    </row>
    <row r="10" spans="1:19" ht="18" customHeight="1">
      <c r="A10" s="26"/>
      <c r="B10" s="215"/>
      <c r="C10" s="78"/>
      <c r="D10" s="78"/>
      <c r="E10" s="78"/>
      <c r="F10" s="78"/>
      <c r="G10" s="78"/>
      <c r="H10" s="78"/>
      <c r="I10" s="78"/>
      <c r="J10" s="169"/>
      <c r="K10" s="28">
        <f>IF(SSErr3b=TRUE,"Error","")</f>
      </c>
      <c r="L10" s="314"/>
      <c r="M10" s="313"/>
      <c r="N10" s="313"/>
      <c r="O10" s="313"/>
      <c r="P10" s="313"/>
      <c r="Q10" s="313"/>
      <c r="R10" s="313"/>
      <c r="S10" s="313"/>
    </row>
    <row r="11" spans="1:19" ht="15">
      <c r="A11" s="26"/>
      <c r="B11" s="228" t="s">
        <v>165</v>
      </c>
      <c r="C11" s="86"/>
      <c r="D11" s="86"/>
      <c r="E11" s="86"/>
      <c r="F11" s="86"/>
      <c r="G11" s="86"/>
      <c r="H11" s="86"/>
      <c r="I11" s="78"/>
      <c r="J11" s="169"/>
      <c r="K11" s="28"/>
      <c r="L11" s="314"/>
      <c r="M11" s="313"/>
      <c r="N11" s="313"/>
      <c r="O11" s="313"/>
      <c r="P11" s="313"/>
      <c r="Q11" s="313"/>
      <c r="R11" s="313"/>
      <c r="S11" s="313"/>
    </row>
    <row r="12" spans="1:12" ht="3" customHeight="1">
      <c r="A12" s="26"/>
      <c r="B12" s="78"/>
      <c r="C12" s="78"/>
      <c r="D12" s="80"/>
      <c r="E12" s="80"/>
      <c r="F12" s="80"/>
      <c r="G12" s="80"/>
      <c r="H12" s="80"/>
      <c r="I12" s="78"/>
      <c r="J12" s="169"/>
      <c r="K12" s="28"/>
      <c r="L12" s="214"/>
    </row>
    <row r="13" spans="1:12" ht="48.75" customHeight="1">
      <c r="A13" s="26"/>
      <c r="B13" s="78"/>
      <c r="C13" s="311" t="s">
        <v>86</v>
      </c>
      <c r="D13" s="311"/>
      <c r="E13" s="311"/>
      <c r="F13" s="311"/>
      <c r="G13" s="311"/>
      <c r="H13" s="311"/>
      <c r="I13" s="311"/>
      <c r="J13" s="169"/>
      <c r="K13" s="28"/>
      <c r="L13" s="214"/>
    </row>
    <row r="14" spans="1:12" ht="4.5" customHeight="1">
      <c r="A14" s="26"/>
      <c r="B14" s="78"/>
      <c r="C14" s="78"/>
      <c r="D14" s="78"/>
      <c r="E14" s="78"/>
      <c r="F14" s="78"/>
      <c r="G14" s="78"/>
      <c r="H14" s="78"/>
      <c r="I14" s="78"/>
      <c r="J14" s="169"/>
      <c r="K14" s="28"/>
      <c r="L14" s="214"/>
    </row>
    <row r="15" spans="1:12" ht="18" customHeight="1">
      <c r="A15" s="26"/>
      <c r="B15" s="27"/>
      <c r="C15" s="82">
        <v>1</v>
      </c>
      <c r="D15" s="309" t="s">
        <v>370</v>
      </c>
      <c r="E15" s="307"/>
      <c r="F15" s="307"/>
      <c r="G15" s="307"/>
      <c r="H15" s="307"/>
      <c r="I15" s="307"/>
      <c r="J15" s="169"/>
      <c r="K15" s="28">
        <f>IF(OR(SSErr4a=TRUE,SSErr4b=TRUE),"Error","")</f>
      </c>
      <c r="L15" s="214">
        <f>IF(IF(SSErr4a=TRUE,SSMessage4a,"")="",(IF(SSErr4b=TRUE,SSMessage4b,"")),(IF(SSErr4a=TRUE,SSMessage4a,"")))</f>
      </c>
    </row>
    <row r="16" spans="1:12" ht="18" customHeight="1">
      <c r="A16" s="26"/>
      <c r="B16" s="27"/>
      <c r="C16" s="82">
        <v>2</v>
      </c>
      <c r="D16" s="307" t="s">
        <v>127</v>
      </c>
      <c r="E16" s="307"/>
      <c r="F16" s="307"/>
      <c r="G16" s="307"/>
      <c r="H16" s="307"/>
      <c r="I16" s="307"/>
      <c r="J16" s="169">
        <f>IF(OR(SSErr5a=TRUE,SSErr5b=TRUE),"Error","")</f>
      </c>
      <c r="K16" s="28"/>
      <c r="L16" s="214">
        <f>IF(IF(SSErr5a=TRUE,SSMessage5a,"")="",(IF(SSErr5b=TRUE,SSMessage5b,"")),(IF(SSErr5a=TRUE,SSMessage5a,"")))</f>
      </c>
    </row>
    <row r="17" spans="1:12" ht="18" customHeight="1">
      <c r="A17" s="26"/>
      <c r="B17" s="27"/>
      <c r="C17" s="82">
        <v>3</v>
      </c>
      <c r="D17" s="307" t="s">
        <v>5</v>
      </c>
      <c r="E17" s="307"/>
      <c r="F17" s="307"/>
      <c r="G17" s="307"/>
      <c r="H17" s="307"/>
      <c r="I17" s="307"/>
      <c r="J17" s="169">
        <f>IF(OR(SSErr6a=TRUE,SSErr6b=TRUE),"Error","")</f>
      </c>
      <c r="K17" s="28"/>
      <c r="L17" s="214">
        <f>IF(IF(SSErr6a=TRUE,SSMessage6a,"")="",(IF(SSErr6b=TRUE,SSMessage6b,"")),(IF(SSErr6a=TRUE,SSMessage6a,"")))</f>
      </c>
    </row>
    <row r="18" spans="1:12" ht="18" customHeight="1">
      <c r="A18" s="26"/>
      <c r="B18" s="27"/>
      <c r="C18" s="82">
        <v>4</v>
      </c>
      <c r="D18" s="307" t="s">
        <v>128</v>
      </c>
      <c r="E18" s="307"/>
      <c r="F18" s="307"/>
      <c r="G18" s="307"/>
      <c r="H18" s="307"/>
      <c r="I18" s="307"/>
      <c r="J18" s="169"/>
      <c r="K18" s="28"/>
      <c r="L18" s="214"/>
    </row>
    <row r="19" spans="1:12" ht="18" customHeight="1">
      <c r="A19" s="26"/>
      <c r="B19" s="27"/>
      <c r="C19" s="82">
        <v>5</v>
      </c>
      <c r="D19" s="307" t="s">
        <v>126</v>
      </c>
      <c r="E19" s="307"/>
      <c r="F19" s="307"/>
      <c r="G19" s="307"/>
      <c r="H19" s="307"/>
      <c r="I19" s="307"/>
      <c r="J19" s="169"/>
      <c r="K19" s="28"/>
      <c r="L19" s="214"/>
    </row>
    <row r="20" spans="1:12" ht="32.25" customHeight="1">
      <c r="A20" s="26"/>
      <c r="B20" s="192"/>
      <c r="C20" s="87" t="s">
        <v>87</v>
      </c>
      <c r="D20" s="78"/>
      <c r="E20" s="310" t="s">
        <v>180</v>
      </c>
      <c r="F20" s="311"/>
      <c r="G20" s="311"/>
      <c r="H20" s="311"/>
      <c r="I20" s="311"/>
      <c r="J20" s="169"/>
      <c r="K20" s="28"/>
      <c r="L20" s="214"/>
    </row>
    <row r="21" spans="1:12" ht="43.5" customHeight="1">
      <c r="A21" s="26"/>
      <c r="B21" s="27"/>
      <c r="C21" s="87" t="s">
        <v>88</v>
      </c>
      <c r="D21" s="78"/>
      <c r="E21" s="310" t="s">
        <v>181</v>
      </c>
      <c r="F21" s="311"/>
      <c r="G21" s="311"/>
      <c r="H21" s="311"/>
      <c r="I21" s="311"/>
      <c r="J21" s="169"/>
      <c r="K21" s="28"/>
      <c r="L21" s="214"/>
    </row>
    <row r="22" spans="1:12" ht="18" customHeight="1">
      <c r="A22" s="26"/>
      <c r="B22" s="27"/>
      <c r="C22" s="82">
        <v>6</v>
      </c>
      <c r="D22" s="307" t="s">
        <v>129</v>
      </c>
      <c r="E22" s="307"/>
      <c r="F22" s="307"/>
      <c r="G22" s="307"/>
      <c r="H22" s="307"/>
      <c r="I22" s="307"/>
      <c r="J22" s="169"/>
      <c r="K22" s="28"/>
      <c r="L22" s="214"/>
    </row>
    <row r="23" spans="1:18" ht="35.25" customHeight="1">
      <c r="A23" s="26"/>
      <c r="B23" s="27"/>
      <c r="C23" s="82">
        <v>7</v>
      </c>
      <c r="D23" s="307" t="s">
        <v>130</v>
      </c>
      <c r="E23" s="307"/>
      <c r="F23" s="307"/>
      <c r="G23" s="307"/>
      <c r="H23" s="307"/>
      <c r="I23" s="307"/>
      <c r="J23" s="169"/>
      <c r="K23" s="28"/>
      <c r="L23" s="315">
        <f>IF(AND(SSErr7=TRUE,J25="Error"),SSMessage7,"")</f>
      </c>
      <c r="M23" s="316"/>
      <c r="N23" s="316"/>
      <c r="O23" s="316"/>
      <c r="P23" s="316"/>
      <c r="Q23" s="316"/>
      <c r="R23" s="316"/>
    </row>
    <row r="24" spans="1:23" ht="18" customHeight="1">
      <c r="A24" s="26"/>
      <c r="B24" s="27"/>
      <c r="C24" s="82">
        <v>8</v>
      </c>
      <c r="D24" s="307" t="s">
        <v>89</v>
      </c>
      <c r="E24" s="307"/>
      <c r="F24" s="307"/>
      <c r="G24" s="307"/>
      <c r="H24" s="307"/>
      <c r="I24" s="307"/>
      <c r="J24" s="169"/>
      <c r="K24" s="28"/>
      <c r="L24" s="317"/>
      <c r="M24" s="316"/>
      <c r="N24" s="316"/>
      <c r="O24" s="316"/>
      <c r="P24" s="316"/>
      <c r="Q24" s="316"/>
      <c r="R24" s="316"/>
      <c r="S24" s="174"/>
      <c r="T24" s="174"/>
      <c r="U24" s="174"/>
      <c r="V24" s="174"/>
      <c r="W24" s="174"/>
    </row>
    <row r="25" spans="1:23" ht="18" customHeight="1">
      <c r="A25" s="26"/>
      <c r="B25" s="27"/>
      <c r="C25" s="87" t="s">
        <v>87</v>
      </c>
      <c r="D25" s="78"/>
      <c r="E25" s="311" t="s">
        <v>131</v>
      </c>
      <c r="F25" s="311"/>
      <c r="G25" s="311"/>
      <c r="H25" s="311"/>
      <c r="I25" s="311"/>
      <c r="J25" s="169">
        <f>IF(SSErr7=TRUE,"Error","")</f>
      </c>
      <c r="K25" s="28"/>
      <c r="L25" s="317"/>
      <c r="M25" s="316"/>
      <c r="N25" s="316"/>
      <c r="O25" s="316"/>
      <c r="P25" s="316"/>
      <c r="Q25" s="316"/>
      <c r="R25" s="316"/>
      <c r="S25" s="174"/>
      <c r="T25" s="174"/>
      <c r="U25" s="174"/>
      <c r="V25" s="174"/>
      <c r="W25" s="174"/>
    </row>
    <row r="26" spans="1:23" ht="18" customHeight="1">
      <c r="A26" s="26"/>
      <c r="B26" s="27"/>
      <c r="C26" s="87" t="s">
        <v>88</v>
      </c>
      <c r="D26" s="78"/>
      <c r="E26" s="311" t="s">
        <v>132</v>
      </c>
      <c r="F26" s="311"/>
      <c r="G26" s="311"/>
      <c r="H26" s="311"/>
      <c r="I26" s="311"/>
      <c r="J26" s="169"/>
      <c r="K26" s="28"/>
      <c r="L26" s="317"/>
      <c r="M26" s="316"/>
      <c r="N26" s="316"/>
      <c r="O26" s="316"/>
      <c r="P26" s="316"/>
      <c r="Q26" s="316"/>
      <c r="R26" s="316"/>
      <c r="S26" s="174"/>
      <c r="T26" s="174"/>
      <c r="U26" s="174"/>
      <c r="V26" s="174"/>
      <c r="W26" s="174"/>
    </row>
    <row r="27" spans="1:12" ht="18" customHeight="1">
      <c r="A27" s="26"/>
      <c r="B27" s="27"/>
      <c r="C27" s="82">
        <v>9</v>
      </c>
      <c r="D27" s="307" t="s">
        <v>133</v>
      </c>
      <c r="E27" s="307"/>
      <c r="F27" s="307"/>
      <c r="G27" s="307"/>
      <c r="H27" s="307"/>
      <c r="I27" s="307"/>
      <c r="J27" s="169"/>
      <c r="K27" s="28"/>
      <c r="L27" s="214"/>
    </row>
    <row r="28" spans="1:12" ht="31.5" customHeight="1">
      <c r="A28" s="26"/>
      <c r="B28" s="27"/>
      <c r="C28" s="82">
        <v>10</v>
      </c>
      <c r="D28" s="307" t="s">
        <v>252</v>
      </c>
      <c r="E28" s="307"/>
      <c r="F28" s="307"/>
      <c r="G28" s="307"/>
      <c r="H28" s="307"/>
      <c r="I28" s="307"/>
      <c r="J28" s="169"/>
      <c r="K28" s="28"/>
      <c r="L28" s="214"/>
    </row>
    <row r="29" spans="1:12" ht="30.75" customHeight="1">
      <c r="A29" s="26"/>
      <c r="B29" s="27"/>
      <c r="C29" s="82">
        <v>11</v>
      </c>
      <c r="D29" s="307" t="s">
        <v>4</v>
      </c>
      <c r="E29" s="307"/>
      <c r="F29" s="307"/>
      <c r="G29" s="307"/>
      <c r="H29" s="307"/>
      <c r="I29" s="307"/>
      <c r="J29" s="169"/>
      <c r="K29" s="28"/>
      <c r="L29" s="214"/>
    </row>
    <row r="30" spans="1:12" ht="30.75" customHeight="1">
      <c r="A30" s="26"/>
      <c r="B30" s="27"/>
      <c r="C30" s="82">
        <v>12</v>
      </c>
      <c r="D30" s="307" t="s">
        <v>362</v>
      </c>
      <c r="E30" s="307"/>
      <c r="F30" s="307"/>
      <c r="G30" s="307"/>
      <c r="H30" s="307"/>
      <c r="I30" s="307"/>
      <c r="J30" s="169"/>
      <c r="K30" s="28"/>
      <c r="L30" s="214"/>
    </row>
    <row r="31" spans="1:12" ht="176.25" customHeight="1">
      <c r="A31" s="26"/>
      <c r="B31" s="251" t="s">
        <v>638</v>
      </c>
      <c r="C31" s="78"/>
      <c r="D31" s="318"/>
      <c r="E31" s="313"/>
      <c r="F31" s="313"/>
      <c r="G31" s="313"/>
      <c r="H31" s="313"/>
      <c r="I31" s="313"/>
      <c r="J31" s="78"/>
      <c r="K31" s="28"/>
      <c r="L31" s="214"/>
    </row>
    <row r="32" spans="1:12" ht="4.5" customHeight="1">
      <c r="A32" s="26"/>
      <c r="B32" s="78"/>
      <c r="C32" s="78"/>
      <c r="D32" s="78"/>
      <c r="E32" s="78"/>
      <c r="F32" s="78"/>
      <c r="G32" s="78"/>
      <c r="H32" s="78"/>
      <c r="I32" s="86"/>
      <c r="J32" s="217"/>
      <c r="K32" s="28"/>
      <c r="L32" s="214"/>
    </row>
    <row r="33" spans="1:12" ht="6.75" customHeight="1">
      <c r="A33" s="31"/>
      <c r="B33" s="32"/>
      <c r="C33" s="32"/>
      <c r="D33" s="32"/>
      <c r="E33" s="32"/>
      <c r="F33" s="32"/>
      <c r="G33" s="32"/>
      <c r="H33" s="32"/>
      <c r="I33" s="32"/>
      <c r="J33" s="32"/>
      <c r="K33" s="33"/>
      <c r="L33" s="214"/>
    </row>
  </sheetData>
  <sheetProtection password="F6D3" sheet="1" objects="1"/>
  <mergeCells count="23">
    <mergeCell ref="D31:I31"/>
    <mergeCell ref="E26:I26"/>
    <mergeCell ref="D27:I27"/>
    <mergeCell ref="D28:I28"/>
    <mergeCell ref="D19:I19"/>
    <mergeCell ref="L9:S11"/>
    <mergeCell ref="L23:R26"/>
    <mergeCell ref="E21:I21"/>
    <mergeCell ref="D23:I23"/>
    <mergeCell ref="E25:I25"/>
    <mergeCell ref="D17:I17"/>
    <mergeCell ref="C9:F9"/>
    <mergeCell ref="C13:I13"/>
    <mergeCell ref="D16:I16"/>
    <mergeCell ref="D18:I18"/>
    <mergeCell ref="C7:F7"/>
    <mergeCell ref="C8:G8"/>
    <mergeCell ref="D15:I15"/>
    <mergeCell ref="D24:I24"/>
    <mergeCell ref="E20:I20"/>
    <mergeCell ref="D30:I30"/>
    <mergeCell ref="D22:I22"/>
    <mergeCell ref="D29:I29"/>
  </mergeCells>
  <dataValidations count="2">
    <dataValidation type="decimal" operator="greaterThanOrEqual" showInputMessage="1" showErrorMessage="1" errorTitle="Number" error="This is a number field." sqref="H9 H5">
      <formula1>0</formula1>
    </dataValidation>
    <dataValidation type="whole" operator="greaterThanOrEqual" showInputMessage="1" showErrorMessage="1" errorTitle="Number" error="This is a number field." sqref="H6">
      <formula1>0</formula1>
    </dataValidation>
  </dataValidations>
  <hyperlinks>
    <hyperlink ref="J1" location="Index!A1" display="Index"/>
  </hyperlinks>
  <printOptions/>
  <pageMargins left="0.5" right="0.5" top="0.5" bottom="0.5" header="0.5" footer="0.5"/>
  <pageSetup blackAndWhite="1" fitToHeight="1" fitToWidth="1" horizontalDpi="1200" verticalDpi="1200" orientation="portrait" scale="89" r:id="rId4"/>
  <headerFooter alignWithMargins="0">
    <oddFooter>&amp;CPage 4 of 6</oddFooter>
  </headerFooter>
  <drawing r:id="rId3"/>
  <legacyDrawing r:id="rId2"/>
</worksheet>
</file>

<file path=xl/worksheets/sheet8.xml><?xml version="1.0" encoding="utf-8"?>
<worksheet xmlns="http://schemas.openxmlformats.org/spreadsheetml/2006/main" xmlns:r="http://schemas.openxmlformats.org/officeDocument/2006/relationships">
  <sheetPr codeName="Sheet7">
    <pageSetUpPr fitToPage="1"/>
  </sheetPr>
  <dimension ref="A1:L45"/>
  <sheetViews>
    <sheetView showGridLines="0" zoomScalePageLayoutView="0" workbookViewId="0" topLeftCell="A1">
      <selection activeCell="A1" sqref="A1"/>
    </sheetView>
  </sheetViews>
  <sheetFormatPr defaultColWidth="9.140625" defaultRowHeight="12.75"/>
  <cols>
    <col min="1" max="1" width="3.421875" style="0" customWidth="1"/>
    <col min="2" max="2" width="5.421875" style="0" customWidth="1"/>
    <col min="3" max="3" width="9.7109375" style="0" customWidth="1"/>
    <col min="4" max="4" width="23.140625" style="0" customWidth="1"/>
    <col min="5" max="6" width="14.7109375" style="0" customWidth="1"/>
    <col min="7" max="7" width="16.421875" style="0" customWidth="1"/>
    <col min="8" max="8" width="4.7109375" style="0" customWidth="1"/>
    <col min="9" max="9" width="14.57421875" style="0" customWidth="1"/>
    <col min="10" max="10" width="7.140625" style="0" customWidth="1"/>
    <col min="11" max="11" width="2.140625" style="0" customWidth="1"/>
  </cols>
  <sheetData>
    <row r="1" spans="1:11" ht="12.75">
      <c r="A1" s="1"/>
      <c r="B1" s="2"/>
      <c r="C1" s="2"/>
      <c r="D1" s="2"/>
      <c r="E1" s="2"/>
      <c r="F1" s="2"/>
      <c r="G1" s="2"/>
      <c r="H1" s="2"/>
      <c r="I1" s="2"/>
      <c r="J1" s="23" t="s">
        <v>39</v>
      </c>
      <c r="K1" s="22"/>
    </row>
    <row r="2" spans="1:11" ht="15">
      <c r="A2" s="26"/>
      <c r="B2" s="79">
        <f>Introduction!C8</f>
        <v>2024</v>
      </c>
      <c r="C2" s="78" t="str">
        <f>Introduction!D8</f>
        <v>Direct Care Assistance Application</v>
      </c>
      <c r="D2" s="78"/>
      <c r="E2" s="78"/>
      <c r="F2" s="78"/>
      <c r="G2" s="78"/>
      <c r="H2" s="78"/>
      <c r="I2" s="282">
        <f>+IF(CongID="","","Congid #: "&amp;CongID)</f>
      </c>
      <c r="J2" s="282"/>
      <c r="K2" s="28"/>
    </row>
    <row r="3" spans="1:11" ht="15">
      <c r="A3" s="26"/>
      <c r="B3" s="78" t="s">
        <v>212</v>
      </c>
      <c r="C3" s="78"/>
      <c r="D3" s="78"/>
      <c r="E3" s="78"/>
      <c r="F3" s="78"/>
      <c r="G3" s="78"/>
      <c r="H3" s="78"/>
      <c r="I3" s="78"/>
      <c r="J3" s="78"/>
      <c r="K3" s="28"/>
    </row>
    <row r="4" spans="1:11" ht="10.5" customHeight="1">
      <c r="A4" s="26"/>
      <c r="B4" s="78"/>
      <c r="C4" s="78"/>
      <c r="D4" s="78"/>
      <c r="E4" s="78"/>
      <c r="F4" s="78"/>
      <c r="G4" s="78"/>
      <c r="H4" s="78"/>
      <c r="I4" s="78"/>
      <c r="J4" s="78"/>
      <c r="K4" s="28"/>
    </row>
    <row r="5" spans="1:11" ht="20.25" customHeight="1">
      <c r="A5" s="26"/>
      <c r="B5" s="78"/>
      <c r="C5" s="88" t="s">
        <v>90</v>
      </c>
      <c r="D5" s="88"/>
      <c r="E5" s="88"/>
      <c r="F5" s="88"/>
      <c r="G5" s="88"/>
      <c r="H5" s="88"/>
      <c r="I5" s="78"/>
      <c r="J5" s="78"/>
      <c r="K5" s="28"/>
    </row>
    <row r="6" spans="1:11" ht="15">
      <c r="A6" s="26"/>
      <c r="B6" s="78"/>
      <c r="C6" s="78"/>
      <c r="D6" s="78"/>
      <c r="E6" s="78"/>
      <c r="F6" s="78"/>
      <c r="G6" s="78"/>
      <c r="H6" s="78"/>
      <c r="I6" s="78"/>
      <c r="J6" s="78"/>
      <c r="K6" s="28"/>
    </row>
    <row r="7" spans="1:11" ht="31.5" customHeight="1">
      <c r="A7" s="26"/>
      <c r="B7" s="78"/>
      <c r="C7" s="311" t="s">
        <v>241</v>
      </c>
      <c r="D7" s="311"/>
      <c r="E7" s="311"/>
      <c r="F7" s="311"/>
      <c r="G7" s="311"/>
      <c r="H7" s="311"/>
      <c r="I7" s="311"/>
      <c r="J7" s="78"/>
      <c r="K7" s="28"/>
    </row>
    <row r="8" spans="1:11" ht="9.75" customHeight="1">
      <c r="A8" s="26"/>
      <c r="B8" s="78"/>
      <c r="C8" s="78"/>
      <c r="D8" s="322"/>
      <c r="E8" s="322"/>
      <c r="F8" s="322"/>
      <c r="G8" s="322"/>
      <c r="H8" s="322"/>
      <c r="I8" s="322"/>
      <c r="J8" s="78"/>
      <c r="K8" s="28"/>
    </row>
    <row r="9" spans="1:11" ht="18" customHeight="1">
      <c r="A9" s="26"/>
      <c r="B9" s="78"/>
      <c r="C9" s="78"/>
      <c r="D9" s="89"/>
      <c r="E9" s="89"/>
      <c r="F9" s="89"/>
      <c r="G9" s="89"/>
      <c r="H9" s="86"/>
      <c r="I9" s="86" t="s">
        <v>91</v>
      </c>
      <c r="J9" s="78"/>
      <c r="K9" s="28"/>
    </row>
    <row r="10" spans="1:12" ht="18" customHeight="1">
      <c r="A10" s="26"/>
      <c r="B10" s="78"/>
      <c r="C10" s="78"/>
      <c r="D10" s="325" t="s">
        <v>371</v>
      </c>
      <c r="E10" s="324"/>
      <c r="F10" s="324"/>
      <c r="G10" s="326"/>
      <c r="H10" s="78"/>
      <c r="I10" s="38">
        <v>0</v>
      </c>
      <c r="J10" s="169">
        <f>IF(OR(PPErrI10a=TRUE,PPErrI10b=TRUE),"Error","")</f>
      </c>
      <c r="K10" s="28"/>
      <c r="L10" s="219">
        <f>IF(IF(PPErrI10a=TRUE,PPMessageI10a,"")="",(IF(PPErrI10b=TRUE,PPMessageI10b,"")),(IF(PPErrI10a=TRUE,PPMessageI10a,"")))</f>
      </c>
    </row>
    <row r="11" spans="1:12" ht="18" customHeight="1">
      <c r="A11" s="26"/>
      <c r="B11" s="78"/>
      <c r="C11" s="78"/>
      <c r="D11" s="325" t="s">
        <v>92</v>
      </c>
      <c r="E11" s="324"/>
      <c r="F11" s="324"/>
      <c r="G11" s="326"/>
      <c r="H11" s="79"/>
      <c r="I11" s="38">
        <v>0</v>
      </c>
      <c r="J11" s="169"/>
      <c r="K11" s="28"/>
      <c r="L11" s="219"/>
    </row>
    <row r="12" spans="1:12" ht="18" customHeight="1">
      <c r="A12" s="26"/>
      <c r="B12" s="78"/>
      <c r="C12" s="78"/>
      <c r="D12" s="325" t="s">
        <v>253</v>
      </c>
      <c r="E12" s="324"/>
      <c r="F12" s="324"/>
      <c r="G12" s="326"/>
      <c r="H12" s="78"/>
      <c r="I12" s="38">
        <v>0</v>
      </c>
      <c r="J12" s="169"/>
      <c r="K12" s="28"/>
      <c r="L12" s="219"/>
    </row>
    <row r="13" spans="1:12" ht="18" customHeight="1">
      <c r="A13" s="26"/>
      <c r="B13" s="78"/>
      <c r="C13" s="78"/>
      <c r="D13" s="325" t="s">
        <v>93</v>
      </c>
      <c r="E13" s="324"/>
      <c r="F13" s="324"/>
      <c r="G13" s="326"/>
      <c r="H13" s="79"/>
      <c r="I13" s="38">
        <v>0</v>
      </c>
      <c r="J13" s="169">
        <f>IF(OR(PPErrI13a=TRUE,PPErrI13b=TRUE),"Error","")</f>
      </c>
      <c r="K13" s="28"/>
      <c r="L13" s="219">
        <f>IF(IF(PPErrI13a=TRUE,PPMessageI13a,"")="",(IF(PPErrI13b=TRUE,PPMessageI13b,"")),(IF(PPErrI13a=TRUE,PPMessageI13a,"")))</f>
      </c>
    </row>
    <row r="14" spans="1:12" ht="18" customHeight="1">
      <c r="A14" s="26"/>
      <c r="B14" s="78"/>
      <c r="C14" s="78"/>
      <c r="D14" s="325" t="s">
        <v>386</v>
      </c>
      <c r="E14" s="324"/>
      <c r="F14" s="324"/>
      <c r="G14" s="326"/>
      <c r="H14" s="80"/>
      <c r="I14" s="38">
        <v>0</v>
      </c>
      <c r="J14" s="169">
        <f>IF(PPErrI14=TRUE,"Error","")</f>
      </c>
      <c r="K14" s="28"/>
      <c r="L14" s="219">
        <f>IF(PPErrI14=TRUE,PPMessageI14,"")</f>
      </c>
    </row>
    <row r="15" spans="1:12" s="174" customFormat="1" ht="18" customHeight="1">
      <c r="A15" s="175"/>
      <c r="B15" s="86"/>
      <c r="C15" s="86"/>
      <c r="D15" s="323" t="s">
        <v>94</v>
      </c>
      <c r="E15" s="304"/>
      <c r="F15" s="304"/>
      <c r="G15" s="304"/>
      <c r="H15" s="304"/>
      <c r="I15" s="128">
        <v>0</v>
      </c>
      <c r="J15" s="169">
        <f>IF(PPErrI15=TRUE,"Error",IF(PPErrI16=TRUE,"Error",""))</f>
      </c>
      <c r="K15" s="28"/>
      <c r="L15" s="229">
        <f>IF(PPErrI15=TRUE,PPMessageI15,IF(PPErrI16=TRUE,PPMessageI16,""))</f>
      </c>
    </row>
    <row r="16" spans="1:11" ht="15">
      <c r="A16" s="26"/>
      <c r="B16" s="78"/>
      <c r="C16" s="78"/>
      <c r="D16" s="90"/>
      <c r="E16" s="78"/>
      <c r="F16" s="78"/>
      <c r="G16" s="78"/>
      <c r="H16" s="78"/>
      <c r="I16" s="27"/>
      <c r="J16" s="27"/>
      <c r="K16" s="28"/>
    </row>
    <row r="17" spans="1:11" ht="15">
      <c r="A17" s="26"/>
      <c r="B17" s="78" t="s">
        <v>213</v>
      </c>
      <c r="C17" s="78"/>
      <c r="D17" s="78"/>
      <c r="E17" s="78"/>
      <c r="F17" s="78"/>
      <c r="G17" s="78"/>
      <c r="H17" s="78"/>
      <c r="I17" s="27"/>
      <c r="J17" s="27"/>
      <c r="K17" s="28"/>
    </row>
    <row r="18" spans="1:11" ht="9.75" customHeight="1">
      <c r="A18" s="26"/>
      <c r="B18" s="78"/>
      <c r="C18" s="78"/>
      <c r="D18" s="78"/>
      <c r="E18" s="78"/>
      <c r="F18" s="78"/>
      <c r="G18" s="78"/>
      <c r="H18" s="78"/>
      <c r="I18" s="27"/>
      <c r="J18" s="27"/>
      <c r="K18" s="28"/>
    </row>
    <row r="19" spans="1:11" ht="15">
      <c r="A19" s="26"/>
      <c r="B19" s="78"/>
      <c r="C19" s="109" t="s">
        <v>95</v>
      </c>
      <c r="D19" s="78"/>
      <c r="E19" s="78"/>
      <c r="F19" s="78"/>
      <c r="G19" s="78"/>
      <c r="H19" s="78"/>
      <c r="I19" s="78"/>
      <c r="J19" s="27"/>
      <c r="K19" s="28"/>
    </row>
    <row r="20" spans="1:11" ht="29.25" customHeight="1">
      <c r="A20" s="26"/>
      <c r="B20" s="78"/>
      <c r="C20" s="91"/>
      <c r="D20" s="324" t="s">
        <v>110</v>
      </c>
      <c r="E20" s="324"/>
      <c r="F20" s="324"/>
      <c r="G20" s="324"/>
      <c r="H20" s="324"/>
      <c r="I20" s="324"/>
      <c r="J20" s="27"/>
      <c r="K20" s="28"/>
    </row>
    <row r="21" spans="1:11" ht="32.25" customHeight="1">
      <c r="A21" s="26"/>
      <c r="B21" s="27"/>
      <c r="C21" s="39"/>
      <c r="D21" s="320"/>
      <c r="E21" s="321"/>
      <c r="F21" s="321"/>
      <c r="G21" s="53"/>
      <c r="H21" s="53"/>
      <c r="I21" s="53"/>
      <c r="J21" s="27"/>
      <c r="K21" s="28"/>
    </row>
    <row r="22" spans="1:11" ht="14.25">
      <c r="A22" s="26"/>
      <c r="B22" s="27"/>
      <c r="C22" s="27"/>
      <c r="D22" s="10"/>
      <c r="E22" s="27"/>
      <c r="F22" s="27"/>
      <c r="G22" s="27"/>
      <c r="H22" s="27"/>
      <c r="I22" s="27"/>
      <c r="J22" s="27"/>
      <c r="K22" s="28"/>
    </row>
    <row r="23" spans="1:11" ht="13.5" customHeight="1">
      <c r="A23" s="26"/>
      <c r="B23" s="27"/>
      <c r="C23" s="27"/>
      <c r="D23" s="56">
        <v>2</v>
      </c>
      <c r="E23" s="27"/>
      <c r="F23" s="27"/>
      <c r="G23" s="27"/>
      <c r="H23" s="27"/>
      <c r="I23" s="27"/>
      <c r="J23" s="27"/>
      <c r="K23" s="28"/>
    </row>
    <row r="24" spans="1:11" ht="15.75" customHeight="1">
      <c r="A24" s="26"/>
      <c r="B24" s="27"/>
      <c r="C24" s="27"/>
      <c r="D24" s="27"/>
      <c r="E24" s="27"/>
      <c r="F24" s="27"/>
      <c r="G24" s="27"/>
      <c r="H24" s="27"/>
      <c r="I24" s="27"/>
      <c r="J24" s="27"/>
      <c r="K24" s="28"/>
    </row>
    <row r="25" spans="1:11" ht="15">
      <c r="A25" s="26"/>
      <c r="B25" s="78"/>
      <c r="C25" s="78"/>
      <c r="D25" s="78" t="s">
        <v>233</v>
      </c>
      <c r="E25" s="78"/>
      <c r="F25" s="78"/>
      <c r="G25" s="78"/>
      <c r="H25" s="78"/>
      <c r="I25" s="78"/>
      <c r="J25" s="78"/>
      <c r="K25" s="28"/>
    </row>
    <row r="26" spans="1:11" ht="9" customHeight="1">
      <c r="A26" s="26"/>
      <c r="B26" s="78"/>
      <c r="C26" s="78"/>
      <c r="D26" s="78"/>
      <c r="E26" s="78"/>
      <c r="F26" s="78"/>
      <c r="G26" s="78"/>
      <c r="H26" s="78"/>
      <c r="I26" s="78"/>
      <c r="J26" s="78"/>
      <c r="K26" s="28"/>
    </row>
    <row r="27" spans="1:11" ht="15">
      <c r="A27" s="26"/>
      <c r="B27" s="78"/>
      <c r="C27" s="78"/>
      <c r="D27" s="91"/>
      <c r="E27" s="78"/>
      <c r="F27" s="78"/>
      <c r="G27" s="85" t="s">
        <v>97</v>
      </c>
      <c r="H27" s="85"/>
      <c r="I27" s="85" t="s">
        <v>98</v>
      </c>
      <c r="J27" s="78"/>
      <c r="K27" s="28"/>
    </row>
    <row r="28" spans="1:12" ht="15">
      <c r="A28" s="26"/>
      <c r="B28" s="78"/>
      <c r="C28" s="78"/>
      <c r="D28" s="78"/>
      <c r="E28" s="304" t="s">
        <v>96</v>
      </c>
      <c r="F28" s="304"/>
      <c r="G28" s="128">
        <v>0</v>
      </c>
      <c r="H28" s="27"/>
      <c r="I28" s="130">
        <v>0</v>
      </c>
      <c r="J28" s="169">
        <f>IF(OR(PPErrG28a=TRUE,PPErrG28b=TRUE),"Error","")</f>
      </c>
      <c r="K28" s="28"/>
      <c r="L28" s="220">
        <f>IF(IF(PPErrG28a=TRUE,PPMessageG28,"")="",(IF(PPErrG28b=TRUE,PPMessageI28,"")),(IF(PPErrG28a=TRUE,PPMessageG28,"")))</f>
      </c>
    </row>
    <row r="29" spans="1:12" ht="15">
      <c r="A29" s="26"/>
      <c r="B29" s="78"/>
      <c r="C29" s="78"/>
      <c r="D29" s="78"/>
      <c r="E29" s="304" t="s">
        <v>99</v>
      </c>
      <c r="F29" s="304"/>
      <c r="G29" s="128">
        <v>0</v>
      </c>
      <c r="H29" s="27"/>
      <c r="I29" s="130">
        <v>0</v>
      </c>
      <c r="J29" s="78"/>
      <c r="K29" s="28">
        <f>IF(OR(PPErrG29a=TRUE,PPErrG29b=TRUE),"Error","")</f>
      </c>
      <c r="L29" s="219">
        <f>IF(IF(PPErrG29a=TRUE,PPMessageG29,"")="",(IF(PPErrG29b=TRUE,PPMessageI29,"")),(IF(PPErrG29a=TRUE,PPMessageG29,"")))</f>
      </c>
    </row>
    <row r="30" spans="1:12" ht="15">
      <c r="A30" s="26"/>
      <c r="B30" s="78"/>
      <c r="C30" s="78"/>
      <c r="D30" s="78"/>
      <c r="E30" s="304" t="s">
        <v>167</v>
      </c>
      <c r="F30" s="304"/>
      <c r="G30" s="128">
        <v>0</v>
      </c>
      <c r="H30" s="27"/>
      <c r="I30" s="130">
        <v>0</v>
      </c>
      <c r="J30" s="78"/>
      <c r="K30" s="28">
        <f>IF(OR(PPErrG30a=TRUE,PPErrG30b=TRUE),"Error","")</f>
      </c>
      <c r="L30" s="219">
        <f>IF(IF(PPErrG30a=TRUE,PPMessageG30,"")="",(IF(PPErrG30b=TRUE,PPMessageI30,"")),(IF(PPErrG30a=TRUE,PPMessageG30,"")))</f>
      </c>
    </row>
    <row r="31" spans="1:12" ht="15">
      <c r="A31" s="26"/>
      <c r="B31" s="78"/>
      <c r="C31" s="78"/>
      <c r="D31" s="78"/>
      <c r="E31" s="184" t="s">
        <v>612</v>
      </c>
      <c r="F31" s="79"/>
      <c r="G31" s="78"/>
      <c r="H31" s="78"/>
      <c r="I31" s="232">
        <f>+I28+I29+I30</f>
        <v>0</v>
      </c>
      <c r="J31" s="78"/>
      <c r="K31" s="28">
        <f>+IF(AND(TotCareCen&gt;0,Cen70Older&lt;&gt;TotCareCen),"Error","")</f>
      </c>
      <c r="L31" s="219">
        <f>+IF(AND(TotCareCen&gt;0,Cen70Older&lt;&gt;TotCareCen),"This number should equal the total census age 70 and above from the Census tab.","")</f>
      </c>
    </row>
    <row r="32" spans="1:11" ht="15">
      <c r="A32" s="26"/>
      <c r="B32" s="78"/>
      <c r="C32" s="78"/>
      <c r="D32" s="78"/>
      <c r="E32" s="78"/>
      <c r="F32" s="78"/>
      <c r="G32" s="78"/>
      <c r="H32" s="78"/>
      <c r="I32" s="78"/>
      <c r="J32" s="78"/>
      <c r="K32" s="28"/>
    </row>
    <row r="33" spans="1:11" ht="15">
      <c r="A33" s="26"/>
      <c r="B33" s="78"/>
      <c r="C33" s="78"/>
      <c r="D33" s="304" t="s">
        <v>182</v>
      </c>
      <c r="E33" s="304"/>
      <c r="F33" s="304"/>
      <c r="G33" s="304"/>
      <c r="H33" s="304"/>
      <c r="I33" s="165">
        <f>(IF(G28=0,0,(IF(I28=0,0,(+G28/ROUND(I28,0))))))</f>
        <v>0</v>
      </c>
      <c r="J33" s="78"/>
      <c r="K33" s="28"/>
    </row>
    <row r="34" spans="1:11" ht="15">
      <c r="A34" s="26"/>
      <c r="B34" s="78"/>
      <c r="C34" s="78"/>
      <c r="D34" s="78"/>
      <c r="E34" s="78"/>
      <c r="F34" s="78"/>
      <c r="G34" s="78"/>
      <c r="H34" s="78"/>
      <c r="I34" s="165"/>
      <c r="J34" s="78"/>
      <c r="K34" s="28"/>
    </row>
    <row r="35" spans="1:11" ht="15">
      <c r="A35" s="26"/>
      <c r="B35" s="78"/>
      <c r="C35" s="78"/>
      <c r="D35" s="304" t="s">
        <v>183</v>
      </c>
      <c r="E35" s="304"/>
      <c r="F35" s="304"/>
      <c r="G35" s="304"/>
      <c r="H35" s="304"/>
      <c r="I35" s="165">
        <f>(IF(G29=0,0,(IF(I29=0,0,(+G29/ROUND(I29,0))))))</f>
        <v>0</v>
      </c>
      <c r="J35" s="78"/>
      <c r="K35" s="28"/>
    </row>
    <row r="36" spans="1:11" ht="15">
      <c r="A36" s="26"/>
      <c r="B36" s="78"/>
      <c r="C36" s="78"/>
      <c r="D36" s="78"/>
      <c r="E36" s="78"/>
      <c r="F36" s="78"/>
      <c r="G36" s="78"/>
      <c r="H36" s="78"/>
      <c r="I36" s="165"/>
      <c r="J36" s="78"/>
      <c r="K36" s="28"/>
    </row>
    <row r="37" spans="1:11" ht="15" customHeight="1">
      <c r="A37" s="26"/>
      <c r="B37" s="78"/>
      <c r="C37" s="78"/>
      <c r="D37" s="304" t="s">
        <v>184</v>
      </c>
      <c r="E37" s="304"/>
      <c r="F37" s="304"/>
      <c r="G37" s="304"/>
      <c r="H37" s="304"/>
      <c r="I37" s="165">
        <f>(IF(G30=0,0,(IF(I30=0,0,(+G30/ROUND(I30,0))))))</f>
        <v>0</v>
      </c>
      <c r="J37" s="78"/>
      <c r="K37" s="28"/>
    </row>
    <row r="38" spans="1:11" ht="15">
      <c r="A38" s="26"/>
      <c r="B38" s="78"/>
      <c r="C38" s="78"/>
      <c r="D38" s="91"/>
      <c r="E38" s="78"/>
      <c r="F38" s="78"/>
      <c r="G38" s="78"/>
      <c r="H38" s="78"/>
      <c r="I38" s="165"/>
      <c r="J38" s="78"/>
      <c r="K38" s="28"/>
    </row>
    <row r="39" spans="1:11" ht="31.5" customHeight="1">
      <c r="A39" s="26"/>
      <c r="B39" s="78"/>
      <c r="C39" s="78"/>
      <c r="D39" s="311" t="s">
        <v>123</v>
      </c>
      <c r="E39" s="311"/>
      <c r="F39" s="311"/>
      <c r="G39" s="311"/>
      <c r="H39" s="311"/>
      <c r="I39" s="166">
        <f>(IF(G28+G29+G30=0,0,(IF(I28+I29+I30=0,0,((G28+G29+G30)/(ROUND(I28,0)+ROUND(I29,0)+ROUND(I30,0)))))))</f>
        <v>0</v>
      </c>
      <c r="J39" s="78"/>
      <c r="K39" s="28"/>
    </row>
    <row r="40" spans="1:11" ht="15" customHeight="1">
      <c r="A40" s="26"/>
      <c r="B40" s="78"/>
      <c r="C40" s="78"/>
      <c r="D40" s="82"/>
      <c r="E40" s="82"/>
      <c r="F40" s="82"/>
      <c r="G40" s="82"/>
      <c r="H40" s="82"/>
      <c r="I40" s="166"/>
      <c r="J40" s="78"/>
      <c r="K40" s="28"/>
    </row>
    <row r="41" spans="1:11" ht="15" customHeight="1">
      <c r="A41" s="26"/>
      <c r="B41" s="78"/>
      <c r="C41" s="110"/>
      <c r="D41" s="111"/>
      <c r="E41" s="111"/>
      <c r="F41" s="111"/>
      <c r="G41" s="111"/>
      <c r="H41" s="111"/>
      <c r="I41" s="167"/>
      <c r="J41" s="78"/>
      <c r="K41" s="28"/>
    </row>
    <row r="42" spans="1:12" ht="30" customHeight="1">
      <c r="A42" s="26"/>
      <c r="B42" s="78"/>
      <c r="C42" s="319" t="s">
        <v>360</v>
      </c>
      <c r="D42" s="311"/>
      <c r="E42" s="311"/>
      <c r="F42" s="311"/>
      <c r="G42" s="311"/>
      <c r="H42" s="82"/>
      <c r="I42" s="168">
        <v>0</v>
      </c>
      <c r="J42" s="169">
        <f>IF(PPErrI41=TRUE,"Error","")</f>
      </c>
      <c r="K42" s="28"/>
      <c r="L42" s="219">
        <f>IF(PPErrI41=TRUE,PPMessageI41,"")</f>
      </c>
    </row>
    <row r="43" spans="1:11" ht="15" customHeight="1">
      <c r="A43" s="26"/>
      <c r="B43" s="78"/>
      <c r="C43" s="112"/>
      <c r="D43" s="113"/>
      <c r="E43" s="113"/>
      <c r="F43" s="113"/>
      <c r="G43" s="113"/>
      <c r="H43" s="113"/>
      <c r="I43" s="114"/>
      <c r="J43" s="78"/>
      <c r="K43" s="28"/>
    </row>
    <row r="44" spans="1:11" ht="8.25" customHeight="1">
      <c r="A44" s="26"/>
      <c r="B44" s="78"/>
      <c r="C44" s="78"/>
      <c r="D44" s="78"/>
      <c r="E44" s="78"/>
      <c r="F44" s="78"/>
      <c r="G44" s="78"/>
      <c r="H44" s="78"/>
      <c r="I44" s="78"/>
      <c r="J44" s="78"/>
      <c r="K44" s="28"/>
    </row>
    <row r="45" spans="1:11" ht="9.75" customHeight="1">
      <c r="A45" s="31"/>
      <c r="B45" s="32"/>
      <c r="C45" s="32"/>
      <c r="D45" s="32"/>
      <c r="E45" s="32"/>
      <c r="F45" s="32"/>
      <c r="G45" s="32"/>
      <c r="H45" s="32"/>
      <c r="I45" s="32"/>
      <c r="J45" s="32"/>
      <c r="K45" s="33"/>
    </row>
  </sheetData>
  <sheetProtection password="F6D3" sheet="1" objects="1"/>
  <mergeCells count="19">
    <mergeCell ref="D13:G13"/>
    <mergeCell ref="D14:G14"/>
    <mergeCell ref="D39:H39"/>
    <mergeCell ref="E28:F28"/>
    <mergeCell ref="E29:F29"/>
    <mergeCell ref="E30:F30"/>
    <mergeCell ref="D33:H33"/>
    <mergeCell ref="D35:H35"/>
    <mergeCell ref="D37:H37"/>
    <mergeCell ref="C42:G42"/>
    <mergeCell ref="I2:J2"/>
    <mergeCell ref="D21:F21"/>
    <mergeCell ref="D8:I8"/>
    <mergeCell ref="C7:I7"/>
    <mergeCell ref="D15:H15"/>
    <mergeCell ref="D20:I20"/>
    <mergeCell ref="D10:G10"/>
    <mergeCell ref="D11:G11"/>
    <mergeCell ref="D12:G12"/>
  </mergeCells>
  <dataValidations count="2">
    <dataValidation type="whole" operator="greaterThanOrEqual" showInputMessage="1" showErrorMessage="1" errorTitle="Number" error="This is a number field." sqref="I10:I14">
      <formula1>0</formula1>
    </dataValidation>
    <dataValidation type="decimal" operator="greaterThanOrEqual" showInputMessage="1" showErrorMessage="1" errorTitle="Number" error="This is a number field." sqref="I15">
      <formula1>0</formula1>
    </dataValidation>
  </dataValidations>
  <hyperlinks>
    <hyperlink ref="J1" location="Index!A1" display="Index"/>
  </hyperlinks>
  <printOptions/>
  <pageMargins left="0.5" right="0.5" top="0.5" bottom="0.5" header="0.5" footer="0.5"/>
  <pageSetup blackAndWhite="1" fitToHeight="1" fitToWidth="1" horizontalDpi="1200" verticalDpi="1200" orientation="portrait" scale="88" r:id="rId3"/>
  <headerFooter alignWithMargins="0">
    <oddFooter>&amp;CPage 5 of 6</oddFooter>
  </headerFooter>
  <legacyDrawing r:id="rId2"/>
</worksheet>
</file>

<file path=xl/worksheets/sheet9.xml><?xml version="1.0" encoding="utf-8"?>
<worksheet xmlns="http://schemas.openxmlformats.org/spreadsheetml/2006/main" xmlns:r="http://schemas.openxmlformats.org/officeDocument/2006/relationships">
  <sheetPr codeName="Sheet8">
    <pageSetUpPr fitToPage="1"/>
  </sheetPr>
  <dimension ref="A1:I73"/>
  <sheetViews>
    <sheetView zoomScalePageLayoutView="0" workbookViewId="0" topLeftCell="A1">
      <selection activeCell="A1" sqref="A1"/>
    </sheetView>
  </sheetViews>
  <sheetFormatPr defaultColWidth="9.140625" defaultRowHeight="12.75"/>
  <cols>
    <col min="1" max="1" width="3.421875" style="0" customWidth="1"/>
    <col min="2" max="2" width="5.57421875" style="0" bestFit="1" customWidth="1"/>
    <col min="3" max="3" width="2.8515625" style="0" customWidth="1"/>
    <col min="4" max="4" width="4.7109375" style="0" customWidth="1"/>
    <col min="5" max="5" width="71.57421875" style="0" customWidth="1"/>
    <col min="6" max="6" width="20.7109375" style="0" customWidth="1"/>
    <col min="7" max="7" width="6.140625" style="0" customWidth="1"/>
    <col min="8" max="8" width="4.140625" style="0" customWidth="1"/>
  </cols>
  <sheetData>
    <row r="1" spans="1:9" ht="14.25">
      <c r="A1" s="1"/>
      <c r="B1" s="2"/>
      <c r="C1" s="2"/>
      <c r="D1" s="2"/>
      <c r="E1" s="2"/>
      <c r="F1" s="2"/>
      <c r="G1" s="23" t="s">
        <v>39</v>
      </c>
      <c r="H1" s="3"/>
      <c r="I1" s="216"/>
    </row>
    <row r="2" spans="1:9" ht="15">
      <c r="A2" s="26"/>
      <c r="B2" s="92">
        <f>Introduction!C8</f>
        <v>2024</v>
      </c>
      <c r="C2" s="92" t="str">
        <f>Introduction!D8</f>
        <v>Direct Care Assistance Application</v>
      </c>
      <c r="D2" s="92"/>
      <c r="E2" s="92"/>
      <c r="F2" s="282">
        <f>+IF(CongID="","","Congid #: "&amp;CongID)</f>
      </c>
      <c r="G2" s="282"/>
      <c r="H2" s="28"/>
      <c r="I2" s="216"/>
    </row>
    <row r="3" spans="1:9" ht="15">
      <c r="A3" s="26"/>
      <c r="B3" s="78" t="s">
        <v>214</v>
      </c>
      <c r="C3" s="78"/>
      <c r="D3" s="92"/>
      <c r="E3" s="92"/>
      <c r="F3" s="41"/>
      <c r="G3" s="41"/>
      <c r="H3" s="28"/>
      <c r="I3" s="216"/>
    </row>
    <row r="4" spans="1:9" ht="11.25" customHeight="1">
      <c r="A4" s="26"/>
      <c r="B4" s="92"/>
      <c r="C4" s="92"/>
      <c r="D4" s="92"/>
      <c r="E4" s="92"/>
      <c r="F4" s="41"/>
      <c r="G4" s="253"/>
      <c r="H4" s="28"/>
      <c r="I4" s="216"/>
    </row>
    <row r="5" spans="1:9" ht="15">
      <c r="A5" s="26"/>
      <c r="B5" s="93"/>
      <c r="C5" s="93" t="s">
        <v>15</v>
      </c>
      <c r="D5" s="92" t="s">
        <v>16</v>
      </c>
      <c r="E5" s="92"/>
      <c r="F5" s="128">
        <v>0</v>
      </c>
      <c r="G5" s="253"/>
      <c r="H5" s="28"/>
      <c r="I5" s="216"/>
    </row>
    <row r="6" spans="1:9" ht="12" customHeight="1">
      <c r="A6" s="26"/>
      <c r="B6" s="93"/>
      <c r="C6" s="93"/>
      <c r="D6" s="92"/>
      <c r="E6" s="92"/>
      <c r="F6" s="42"/>
      <c r="G6" s="253"/>
      <c r="H6" s="28"/>
      <c r="I6" s="216"/>
    </row>
    <row r="7" spans="1:9" ht="15">
      <c r="A7" s="26"/>
      <c r="B7" s="93"/>
      <c r="C7" s="93" t="s">
        <v>17</v>
      </c>
      <c r="D7" s="92" t="s">
        <v>18</v>
      </c>
      <c r="E7" s="92"/>
      <c r="F7" s="128">
        <v>0</v>
      </c>
      <c r="G7" s="253"/>
      <c r="H7" s="28"/>
      <c r="I7" s="216"/>
    </row>
    <row r="8" spans="1:9" ht="12" customHeight="1">
      <c r="A8" s="26"/>
      <c r="B8" s="93"/>
      <c r="C8" s="93"/>
      <c r="D8" s="92"/>
      <c r="E8" s="92"/>
      <c r="F8" s="42"/>
      <c r="G8" s="253"/>
      <c r="H8" s="28"/>
      <c r="I8" s="216"/>
    </row>
    <row r="9" spans="1:9" ht="15">
      <c r="A9" s="26"/>
      <c r="B9" s="93"/>
      <c r="C9" s="93" t="s">
        <v>19</v>
      </c>
      <c r="D9" s="329" t="s">
        <v>188</v>
      </c>
      <c r="E9" s="329"/>
      <c r="F9" s="41"/>
      <c r="G9" s="253"/>
      <c r="H9" s="28"/>
      <c r="I9" s="216"/>
    </row>
    <row r="10" spans="1:9" ht="15">
      <c r="A10" s="26"/>
      <c r="B10" s="93"/>
      <c r="C10" s="93"/>
      <c r="D10" s="328" t="s">
        <v>27</v>
      </c>
      <c r="E10" s="328"/>
      <c r="F10" s="41"/>
      <c r="G10" s="253"/>
      <c r="H10" s="28"/>
      <c r="I10" s="216"/>
    </row>
    <row r="11" spans="1:9" ht="15">
      <c r="A11" s="26"/>
      <c r="B11" s="93"/>
      <c r="C11" s="93"/>
      <c r="D11" s="328" t="s">
        <v>20</v>
      </c>
      <c r="E11" s="328"/>
      <c r="F11" s="128">
        <v>0</v>
      </c>
      <c r="G11" s="253"/>
      <c r="H11" s="28"/>
      <c r="I11" s="216"/>
    </row>
    <row r="12" spans="1:9" ht="12" customHeight="1">
      <c r="A12" s="26"/>
      <c r="B12" s="93"/>
      <c r="C12" s="93"/>
      <c r="D12" s="94"/>
      <c r="E12" s="94"/>
      <c r="F12" s="42"/>
      <c r="G12" s="253"/>
      <c r="H12" s="28"/>
      <c r="I12" s="216"/>
    </row>
    <row r="13" spans="1:9" ht="16.5">
      <c r="A13" s="26"/>
      <c r="B13" s="93"/>
      <c r="C13" s="93" t="s">
        <v>21</v>
      </c>
      <c r="D13" s="92" t="s">
        <v>22</v>
      </c>
      <c r="E13" s="92"/>
      <c r="F13" s="178">
        <f>(F5+F7+F11)</f>
        <v>0</v>
      </c>
      <c r="G13" s="252" t="str">
        <f>+IF(FAErr1=TRUE,"Error","")</f>
        <v>Error</v>
      </c>
      <c r="H13" s="28"/>
      <c r="I13" s="216" t="str">
        <f>+IF(G13="Error",FAMessage1,"")</f>
        <v>Please enter financial information.</v>
      </c>
    </row>
    <row r="14" spans="1:9" ht="12" customHeight="1">
      <c r="A14" s="26"/>
      <c r="B14" s="93"/>
      <c r="C14" s="93"/>
      <c r="D14" s="92"/>
      <c r="E14" s="218"/>
      <c r="F14" s="41"/>
      <c r="G14" s="253"/>
      <c r="H14" s="28"/>
      <c r="I14" s="216"/>
    </row>
    <row r="15" spans="1:9" ht="12" customHeight="1">
      <c r="A15" s="26"/>
      <c r="B15" s="93"/>
      <c r="C15" s="93"/>
      <c r="D15" s="92"/>
      <c r="E15" s="92"/>
      <c r="F15" s="41"/>
      <c r="G15" s="253"/>
      <c r="H15" s="28"/>
      <c r="I15" s="216"/>
    </row>
    <row r="16" spans="1:9" ht="15">
      <c r="A16" s="26"/>
      <c r="B16" s="93"/>
      <c r="C16" s="93" t="s">
        <v>23</v>
      </c>
      <c r="D16" s="92" t="s">
        <v>61</v>
      </c>
      <c r="E16" s="92"/>
      <c r="F16" s="43"/>
      <c r="G16" s="253"/>
      <c r="H16" s="28"/>
      <c r="I16" s="216"/>
    </row>
    <row r="17" spans="1:9" ht="15">
      <c r="A17" s="26"/>
      <c r="B17" s="93"/>
      <c r="C17" s="93"/>
      <c r="D17" s="94"/>
      <c r="E17" s="95" t="s">
        <v>168</v>
      </c>
      <c r="F17" s="128">
        <v>0</v>
      </c>
      <c r="G17" s="253"/>
      <c r="H17" s="28"/>
      <c r="I17" s="216"/>
    </row>
    <row r="18" spans="1:9" ht="15">
      <c r="A18" s="26"/>
      <c r="B18" s="93"/>
      <c r="C18" s="93"/>
      <c r="D18" s="94"/>
      <c r="E18" s="96" t="s">
        <v>62</v>
      </c>
      <c r="F18" s="128">
        <v>0</v>
      </c>
      <c r="G18" s="253"/>
      <c r="H18" s="28"/>
      <c r="I18" s="216"/>
    </row>
    <row r="19" spans="1:9" ht="15">
      <c r="A19" s="26"/>
      <c r="B19" s="93"/>
      <c r="C19" s="93"/>
      <c r="D19" s="94"/>
      <c r="E19" s="96" t="s">
        <v>63</v>
      </c>
      <c r="F19" s="128">
        <v>0</v>
      </c>
      <c r="G19" s="253"/>
      <c r="H19" s="28"/>
      <c r="I19" s="216"/>
    </row>
    <row r="20" spans="1:9" ht="15">
      <c r="A20" s="26"/>
      <c r="B20" s="93"/>
      <c r="C20" s="93"/>
      <c r="D20" s="94"/>
      <c r="E20" s="96" t="s">
        <v>64</v>
      </c>
      <c r="F20" s="128">
        <v>0</v>
      </c>
      <c r="G20" s="253"/>
      <c r="H20" s="28"/>
      <c r="I20" s="216"/>
    </row>
    <row r="21" spans="1:9" ht="15">
      <c r="A21" s="26"/>
      <c r="B21" s="93"/>
      <c r="C21" s="93"/>
      <c r="D21" s="94"/>
      <c r="E21" s="96" t="s">
        <v>65</v>
      </c>
      <c r="F21" s="128">
        <v>0</v>
      </c>
      <c r="G21" s="253"/>
      <c r="H21" s="28"/>
      <c r="I21" s="216"/>
    </row>
    <row r="22" spans="1:9" ht="15">
      <c r="A22" s="26"/>
      <c r="B22" s="93"/>
      <c r="C22" s="93"/>
      <c r="D22" s="94"/>
      <c r="E22" s="96" t="s">
        <v>66</v>
      </c>
      <c r="F22" s="128">
        <v>0</v>
      </c>
      <c r="G22" s="253"/>
      <c r="H22" s="28"/>
      <c r="I22" s="216"/>
    </row>
    <row r="23" spans="1:9" ht="15">
      <c r="A23" s="26"/>
      <c r="B23" s="93"/>
      <c r="C23" s="93"/>
      <c r="D23" s="94"/>
      <c r="E23" s="96" t="s">
        <v>67</v>
      </c>
      <c r="F23" s="128">
        <v>0</v>
      </c>
      <c r="G23" s="252"/>
      <c r="H23" s="28"/>
      <c r="I23" s="216"/>
    </row>
    <row r="24" spans="1:9" ht="12" customHeight="1">
      <c r="A24" s="26"/>
      <c r="B24" s="93"/>
      <c r="C24" s="93"/>
      <c r="D24" s="94"/>
      <c r="E24" s="94"/>
      <c r="F24" s="45"/>
      <c r="G24" s="252"/>
      <c r="H24" s="28"/>
      <c r="I24" s="216"/>
    </row>
    <row r="25" spans="1:9" ht="15">
      <c r="A25" s="26"/>
      <c r="B25" s="93"/>
      <c r="C25" s="93"/>
      <c r="D25" s="96" t="s">
        <v>68</v>
      </c>
      <c r="E25" s="94"/>
      <c r="F25" s="129">
        <f>SUM(F17:F23)</f>
        <v>0</v>
      </c>
      <c r="G25" s="252">
        <f>+IF(FAErr2=TRUE,"Error","")</f>
      </c>
      <c r="H25" s="28"/>
      <c r="I25" s="216">
        <f>+IF(G25="Error",FAMessage2,"")</f>
      </c>
    </row>
    <row r="26" spans="1:9" ht="12" customHeight="1">
      <c r="A26" s="26"/>
      <c r="B26" s="93"/>
      <c r="C26" s="93"/>
      <c r="D26" s="96"/>
      <c r="E26" s="94"/>
      <c r="F26" s="129"/>
      <c r="G26" s="252"/>
      <c r="H26" s="28"/>
      <c r="I26" s="216">
        <f>+IF(G25="Error",FAMessage2a,"")</f>
      </c>
    </row>
    <row r="27" spans="1:9" ht="15">
      <c r="A27" s="26"/>
      <c r="B27" s="93"/>
      <c r="C27" s="93"/>
      <c r="D27" s="96"/>
      <c r="E27" s="94" t="str">
        <f>+FAMessage2c</f>
        <v>Retirement notations if needed:</v>
      </c>
      <c r="F27" s="129"/>
      <c r="G27" s="252" t="str">
        <f>+IF(FAErr2b=TRUE,"Error","")</f>
        <v>Error</v>
      </c>
      <c r="H27" s="28"/>
      <c r="I27" s="216" t="str">
        <f>+FAMessage2b</f>
        <v>You did not report any funds designated (line E) or potentially available (Line H)</v>
      </c>
    </row>
    <row r="28" spans="1:9" ht="15">
      <c r="A28" s="26"/>
      <c r="B28" s="93"/>
      <c r="C28" s="93"/>
      <c r="D28" s="96"/>
      <c r="E28" s="299"/>
      <c r="F28" s="299"/>
      <c r="G28" s="252"/>
      <c r="H28" s="28"/>
      <c r="I28" s="216"/>
    </row>
    <row r="29" spans="1:9" ht="15">
      <c r="A29" s="26"/>
      <c r="B29" s="93"/>
      <c r="C29" s="93"/>
      <c r="D29" s="96"/>
      <c r="E29" s="299"/>
      <c r="F29" s="299"/>
      <c r="G29" s="252"/>
      <c r="H29" s="28"/>
      <c r="I29" s="216"/>
    </row>
    <row r="30" spans="1:9" ht="12" customHeight="1">
      <c r="A30" s="26"/>
      <c r="B30" s="93"/>
      <c r="C30" s="93"/>
      <c r="D30" s="94"/>
      <c r="E30" s="96"/>
      <c r="F30" s="45"/>
      <c r="G30" s="218"/>
      <c r="H30" s="28"/>
      <c r="I30" s="216"/>
    </row>
    <row r="31" spans="1:9" ht="15">
      <c r="A31" s="26"/>
      <c r="B31" s="93"/>
      <c r="C31" s="93" t="s">
        <v>100</v>
      </c>
      <c r="D31" s="92" t="s">
        <v>70</v>
      </c>
      <c r="E31" s="92"/>
      <c r="F31" s="128">
        <v>0</v>
      </c>
      <c r="G31" s="252"/>
      <c r="H31" s="28"/>
      <c r="I31" s="216"/>
    </row>
    <row r="32" spans="1:9" ht="12" customHeight="1">
      <c r="A32" s="26"/>
      <c r="B32" s="93"/>
      <c r="C32" s="93"/>
      <c r="D32" s="92"/>
      <c r="E32" s="92"/>
      <c r="F32" s="41"/>
      <c r="G32" s="252"/>
      <c r="H32" s="28"/>
      <c r="I32" s="216"/>
    </row>
    <row r="33" spans="1:9" ht="15">
      <c r="A33" s="26"/>
      <c r="B33" s="93"/>
      <c r="C33" s="93" t="s">
        <v>24</v>
      </c>
      <c r="D33" s="92" t="s">
        <v>71</v>
      </c>
      <c r="E33" s="92"/>
      <c r="F33" s="41"/>
      <c r="G33" s="252"/>
      <c r="H33" s="28"/>
      <c r="I33" s="216"/>
    </row>
    <row r="34" spans="1:9" ht="15">
      <c r="A34" s="26"/>
      <c r="B34" s="93"/>
      <c r="C34" s="93"/>
      <c r="D34" s="97" t="s">
        <v>187</v>
      </c>
      <c r="E34" s="97"/>
      <c r="F34" s="41"/>
      <c r="G34" s="252"/>
      <c r="H34" s="28"/>
      <c r="I34" s="216"/>
    </row>
    <row r="35" spans="1:9" ht="15">
      <c r="A35" s="26"/>
      <c r="B35" s="93"/>
      <c r="C35" s="93"/>
      <c r="D35" s="328" t="s">
        <v>69</v>
      </c>
      <c r="E35" s="328"/>
      <c r="F35" s="128">
        <v>0</v>
      </c>
      <c r="G35" s="252"/>
      <c r="H35" s="28"/>
      <c r="I35" s="216"/>
    </row>
    <row r="36" spans="1:9" ht="12" customHeight="1">
      <c r="A36" s="26"/>
      <c r="B36" s="93"/>
      <c r="C36" s="93"/>
      <c r="D36" s="94"/>
      <c r="E36" s="94"/>
      <c r="F36" s="42"/>
      <c r="G36" s="252"/>
      <c r="H36" s="28"/>
      <c r="I36" s="216"/>
    </row>
    <row r="37" spans="1:9" ht="15">
      <c r="A37" s="26"/>
      <c r="B37" s="93"/>
      <c r="C37" s="93" t="s">
        <v>101</v>
      </c>
      <c r="D37" s="92" t="s">
        <v>169</v>
      </c>
      <c r="E37" s="92"/>
      <c r="F37" s="128">
        <v>0</v>
      </c>
      <c r="G37" s="252">
        <f>+IF(FAErr3=TRUE,"Error","")</f>
      </c>
      <c r="H37" s="28"/>
      <c r="I37" s="230">
        <f>+IF(G37="Error",FAMessage3,"")</f>
      </c>
    </row>
    <row r="38" spans="1:9" ht="12" customHeight="1">
      <c r="A38" s="26"/>
      <c r="B38" s="93"/>
      <c r="C38" s="93"/>
      <c r="D38" s="92"/>
      <c r="E38" s="92"/>
      <c r="F38" s="92"/>
      <c r="G38" s="252"/>
      <c r="H38" s="28"/>
      <c r="I38" s="230">
        <f>+IF(G37="Error",FAMessage3a,"")</f>
      </c>
    </row>
    <row r="39" spans="1:9" ht="12" customHeight="1">
      <c r="A39" s="26"/>
      <c r="B39" s="93"/>
      <c r="C39" s="93"/>
      <c r="D39" s="92"/>
      <c r="E39" s="92"/>
      <c r="F39" s="92"/>
      <c r="G39" s="252"/>
      <c r="H39" s="28"/>
      <c r="I39" s="230">
        <f>+IF(G37="Error",FAMessage3b,"")</f>
      </c>
    </row>
    <row r="40" spans="1:9" ht="12" customHeight="1">
      <c r="A40" s="26"/>
      <c r="B40" s="93"/>
      <c r="C40" s="93"/>
      <c r="D40" s="92"/>
      <c r="E40" s="92"/>
      <c r="F40" s="41"/>
      <c r="G40" s="252"/>
      <c r="H40" s="28"/>
      <c r="I40" s="230"/>
    </row>
    <row r="41" spans="1:9" ht="29.25" customHeight="1">
      <c r="A41" s="26"/>
      <c r="B41" s="93"/>
      <c r="C41" s="99" t="s">
        <v>102</v>
      </c>
      <c r="D41" s="327" t="s">
        <v>186</v>
      </c>
      <c r="E41" s="327"/>
      <c r="F41" s="128">
        <v>0</v>
      </c>
      <c r="G41" s="252"/>
      <c r="H41" s="28"/>
      <c r="I41" s="230"/>
    </row>
    <row r="42" spans="1:9" ht="12" customHeight="1">
      <c r="A42" s="26"/>
      <c r="B42" s="92"/>
      <c r="C42" s="92"/>
      <c r="D42" s="92"/>
      <c r="E42" s="92"/>
      <c r="F42" s="41"/>
      <c r="G42" s="252"/>
      <c r="H42" s="28"/>
      <c r="I42" s="216"/>
    </row>
    <row r="43" spans="1:9" ht="16.5">
      <c r="A43" s="26"/>
      <c r="B43" s="92"/>
      <c r="C43" s="92" t="s">
        <v>134</v>
      </c>
      <c r="D43" s="92" t="s">
        <v>185</v>
      </c>
      <c r="E43" s="92"/>
      <c r="F43" s="178">
        <f>+(F25+F31+F35+F37+F41)</f>
        <v>0</v>
      </c>
      <c r="G43" s="252">
        <f>+IF(F13&lt;&gt;F43," Error","")</f>
      </c>
      <c r="H43" s="28"/>
      <c r="I43" s="216">
        <f>+IF(F13&lt;&gt;F43,"Item J. must equal Item D.","")</f>
      </c>
    </row>
    <row r="44" spans="1:9" ht="12" customHeight="1">
      <c r="A44" s="26"/>
      <c r="B44" s="92"/>
      <c r="C44" s="92"/>
      <c r="D44" s="92"/>
      <c r="E44" s="92"/>
      <c r="F44" s="57"/>
      <c r="G44" s="252"/>
      <c r="H44" s="28"/>
      <c r="I44" s="216"/>
    </row>
    <row r="45" spans="1:9" ht="12" customHeight="1">
      <c r="A45" s="26"/>
      <c r="B45" s="92"/>
      <c r="C45" s="92"/>
      <c r="D45" s="92"/>
      <c r="E45" s="92"/>
      <c r="F45" s="41"/>
      <c r="G45" s="252"/>
      <c r="H45" s="28"/>
      <c r="I45" s="216"/>
    </row>
    <row r="46" spans="1:9" ht="15">
      <c r="A46" s="26"/>
      <c r="B46" s="92"/>
      <c r="C46" s="92" t="s">
        <v>135</v>
      </c>
      <c r="D46" s="92" t="s">
        <v>25</v>
      </c>
      <c r="E46" s="92"/>
      <c r="F46" s="41"/>
      <c r="G46" s="252"/>
      <c r="H46" s="28"/>
      <c r="I46" s="216"/>
    </row>
    <row r="47" spans="1:9" ht="15">
      <c r="A47" s="26"/>
      <c r="B47" s="92"/>
      <c r="C47" s="92"/>
      <c r="D47" s="92" t="s">
        <v>124</v>
      </c>
      <c r="E47" s="92"/>
      <c r="F47" s="128">
        <v>0</v>
      </c>
      <c r="G47" s="252"/>
      <c r="H47" s="28"/>
      <c r="I47" s="216"/>
    </row>
    <row r="48" spans="1:9" ht="15">
      <c r="A48" s="26"/>
      <c r="B48" s="92"/>
      <c r="C48" s="92"/>
      <c r="D48" s="92" t="s">
        <v>72</v>
      </c>
      <c r="E48" s="92"/>
      <c r="F48" s="41"/>
      <c r="G48" s="218"/>
      <c r="H48" s="28"/>
      <c r="I48" s="216"/>
    </row>
    <row r="49" spans="1:9" ht="15">
      <c r="A49" s="26"/>
      <c r="B49" s="92"/>
      <c r="C49" s="92"/>
      <c r="D49" s="96" t="s">
        <v>26</v>
      </c>
      <c r="E49" s="96"/>
      <c r="F49" s="41"/>
      <c r="G49" s="218"/>
      <c r="H49" s="28"/>
      <c r="I49" s="216"/>
    </row>
    <row r="50" spans="1:9" ht="15">
      <c r="A50" s="26"/>
      <c r="B50" s="92"/>
      <c r="C50" s="92"/>
      <c r="D50" s="92"/>
      <c r="E50" s="92" t="s">
        <v>137</v>
      </c>
      <c r="F50" s="128">
        <v>0</v>
      </c>
      <c r="G50" s="218"/>
      <c r="H50" s="28"/>
      <c r="I50" s="216"/>
    </row>
    <row r="51" spans="1:9" ht="15">
      <c r="A51" s="26"/>
      <c r="B51" s="92"/>
      <c r="C51" s="92"/>
      <c r="D51" s="92"/>
      <c r="E51" s="92" t="s">
        <v>138</v>
      </c>
      <c r="F51" s="128">
        <v>0</v>
      </c>
      <c r="G51" s="218"/>
      <c r="H51" s="28"/>
      <c r="I51" s="216"/>
    </row>
    <row r="52" spans="1:9" ht="12" customHeight="1">
      <c r="A52" s="26"/>
      <c r="B52" s="92"/>
      <c r="C52" s="92"/>
      <c r="D52" s="92"/>
      <c r="E52" s="92"/>
      <c r="F52" s="41"/>
      <c r="G52" s="218"/>
      <c r="H52" s="28"/>
      <c r="I52" s="216"/>
    </row>
    <row r="53" spans="1:9" ht="15">
      <c r="A53" s="26"/>
      <c r="B53" s="92"/>
      <c r="C53" s="92" t="s">
        <v>136</v>
      </c>
      <c r="D53" s="92" t="s">
        <v>73</v>
      </c>
      <c r="E53" s="92"/>
      <c r="F53" s="41"/>
      <c r="G53" s="218"/>
      <c r="H53" s="28"/>
      <c r="I53" s="216"/>
    </row>
    <row r="54" spans="1:9" ht="15">
      <c r="A54" s="26"/>
      <c r="B54" s="94"/>
      <c r="C54" s="94"/>
      <c r="D54" s="94" t="s">
        <v>170</v>
      </c>
      <c r="E54" s="92"/>
      <c r="F54" s="41"/>
      <c r="G54" s="218"/>
      <c r="H54" s="28"/>
      <c r="I54" s="216"/>
    </row>
    <row r="55" spans="1:9" ht="15">
      <c r="A55" s="26"/>
      <c r="B55" s="92"/>
      <c r="C55" s="92"/>
      <c r="D55" s="92"/>
      <c r="E55" s="92" t="s">
        <v>139</v>
      </c>
      <c r="F55" s="128">
        <v>0</v>
      </c>
      <c r="G55" s="218"/>
      <c r="H55" s="28"/>
      <c r="I55" s="216"/>
    </row>
    <row r="56" spans="1:9" ht="15">
      <c r="A56" s="26"/>
      <c r="B56" s="92"/>
      <c r="C56" s="92"/>
      <c r="D56" s="92"/>
      <c r="E56" s="92" t="s">
        <v>140</v>
      </c>
      <c r="F56" s="128">
        <v>0</v>
      </c>
      <c r="G56" s="218"/>
      <c r="H56" s="28"/>
      <c r="I56" s="216"/>
    </row>
    <row r="57" spans="1:9" ht="15">
      <c r="A57" s="26"/>
      <c r="B57" s="92"/>
      <c r="C57" s="92"/>
      <c r="D57" s="92"/>
      <c r="E57" s="92" t="s">
        <v>141</v>
      </c>
      <c r="F57" s="128">
        <v>0</v>
      </c>
      <c r="G57" s="218"/>
      <c r="H57" s="28"/>
      <c r="I57" s="216"/>
    </row>
    <row r="58" spans="1:9" ht="12" customHeight="1">
      <c r="A58" s="26"/>
      <c r="B58" s="92"/>
      <c r="C58" s="92"/>
      <c r="D58" s="92"/>
      <c r="E58" s="92"/>
      <c r="F58" s="41"/>
      <c r="G58" s="218"/>
      <c r="H58" s="28"/>
      <c r="I58" s="216"/>
    </row>
    <row r="59" spans="1:9" ht="15">
      <c r="A59" s="26"/>
      <c r="B59" s="92"/>
      <c r="C59" s="92" t="s">
        <v>171</v>
      </c>
      <c r="D59" s="92" t="s">
        <v>74</v>
      </c>
      <c r="E59" s="92"/>
      <c r="F59" s="41"/>
      <c r="G59" s="218"/>
      <c r="H59" s="28"/>
      <c r="I59" s="216"/>
    </row>
    <row r="60" spans="1:9" ht="15">
      <c r="A60" s="26"/>
      <c r="B60" s="92"/>
      <c r="C60" s="92"/>
      <c r="D60" s="92" t="s">
        <v>125</v>
      </c>
      <c r="E60" s="92"/>
      <c r="F60" s="128">
        <v>0</v>
      </c>
      <c r="G60" s="218"/>
      <c r="H60" s="28"/>
      <c r="I60" s="216"/>
    </row>
    <row r="61" spans="1:9" ht="12" customHeight="1">
      <c r="A61" s="26"/>
      <c r="B61" s="92"/>
      <c r="C61" s="92"/>
      <c r="D61" s="92"/>
      <c r="E61" s="92"/>
      <c r="F61" s="41"/>
      <c r="G61" s="218"/>
      <c r="H61" s="28"/>
      <c r="I61" s="216"/>
    </row>
    <row r="62" spans="1:9" ht="15">
      <c r="A62" s="26"/>
      <c r="B62" s="92"/>
      <c r="C62" s="92"/>
      <c r="D62" s="92"/>
      <c r="E62" s="94" t="s">
        <v>596</v>
      </c>
      <c r="F62" s="129"/>
      <c r="G62" s="218"/>
      <c r="H62" s="28"/>
      <c r="I62" s="216"/>
    </row>
    <row r="63" spans="1:9" ht="15">
      <c r="A63" s="26"/>
      <c r="B63" s="92"/>
      <c r="C63" s="92"/>
      <c r="D63" s="92"/>
      <c r="E63" s="299"/>
      <c r="F63" s="299"/>
      <c r="G63" s="218"/>
      <c r="H63" s="28"/>
      <c r="I63" s="216"/>
    </row>
    <row r="64" spans="1:9" ht="15">
      <c r="A64" s="26"/>
      <c r="B64" s="92"/>
      <c r="C64" s="92"/>
      <c r="D64" s="92"/>
      <c r="E64" s="299"/>
      <c r="F64" s="299"/>
      <c r="G64" s="218"/>
      <c r="H64" s="28"/>
      <c r="I64" s="216"/>
    </row>
    <row r="65" spans="1:9" ht="15">
      <c r="A65" s="26"/>
      <c r="B65" s="92"/>
      <c r="C65" s="92"/>
      <c r="D65" s="92"/>
      <c r="E65" s="299"/>
      <c r="F65" s="299"/>
      <c r="G65" s="218"/>
      <c r="H65" s="28"/>
      <c r="I65" s="216"/>
    </row>
    <row r="66" spans="1:9" ht="15">
      <c r="A66" s="26"/>
      <c r="B66" s="92"/>
      <c r="C66" s="92"/>
      <c r="D66" s="92"/>
      <c r="E66" s="299"/>
      <c r="F66" s="299"/>
      <c r="G66" s="218"/>
      <c r="H66" s="28"/>
      <c r="I66" s="216"/>
    </row>
    <row r="67" spans="1:9" ht="12" customHeight="1">
      <c r="A67" s="26"/>
      <c r="B67" s="92"/>
      <c r="C67" s="92"/>
      <c r="D67" s="92"/>
      <c r="E67" s="92"/>
      <c r="F67" s="41"/>
      <c r="G67" s="218"/>
      <c r="H67" s="28"/>
      <c r="I67" s="216"/>
    </row>
    <row r="68" spans="1:9" ht="21" customHeight="1">
      <c r="A68" s="26"/>
      <c r="B68" s="92"/>
      <c r="C68" s="98" t="s">
        <v>172</v>
      </c>
      <c r="D68" s="92"/>
      <c r="E68" s="92"/>
      <c r="F68" s="41"/>
      <c r="G68" s="218"/>
      <c r="H68" s="28"/>
      <c r="I68" s="216"/>
    </row>
    <row r="69" spans="1:9" ht="14.25" customHeight="1">
      <c r="A69" s="26"/>
      <c r="B69" s="41"/>
      <c r="C69" s="41"/>
      <c r="D69" s="12">
        <v>1</v>
      </c>
      <c r="E69" s="44"/>
      <c r="F69" s="41"/>
      <c r="G69" s="218"/>
      <c r="H69" s="28"/>
      <c r="I69" s="216"/>
    </row>
    <row r="70" spans="1:9" ht="12" customHeight="1">
      <c r="A70" s="26"/>
      <c r="B70" s="41"/>
      <c r="C70" s="41"/>
      <c r="D70" s="41"/>
      <c r="E70" s="41"/>
      <c r="F70" s="41"/>
      <c r="G70" s="218"/>
      <c r="H70" s="28"/>
      <c r="I70" s="216"/>
    </row>
    <row r="71" spans="1:9" ht="12" customHeight="1">
      <c r="A71" s="31"/>
      <c r="B71" s="32"/>
      <c r="C71" s="32"/>
      <c r="D71" s="32"/>
      <c r="E71" s="32"/>
      <c r="F71" s="32"/>
      <c r="G71" s="32"/>
      <c r="H71" s="33"/>
      <c r="I71" s="216"/>
    </row>
    <row r="72" spans="2:9" ht="12.75">
      <c r="B72" s="11"/>
      <c r="C72" s="11"/>
      <c r="D72" s="11"/>
      <c r="E72" s="11"/>
      <c r="F72" s="11"/>
      <c r="G72" s="11"/>
      <c r="H72" s="11"/>
      <c r="I72" s="11"/>
    </row>
    <row r="73" spans="2:9" ht="12.75">
      <c r="B73" s="11"/>
      <c r="C73" s="11"/>
      <c r="D73" s="11"/>
      <c r="E73" s="11"/>
      <c r="F73" s="11"/>
      <c r="G73" s="11"/>
      <c r="H73" s="11"/>
      <c r="I73" s="11"/>
    </row>
  </sheetData>
  <sheetProtection password="F6D3" sheet="1" objects="1"/>
  <mergeCells count="12">
    <mergeCell ref="E63:F63"/>
    <mergeCell ref="E64:F64"/>
    <mergeCell ref="E65:F65"/>
    <mergeCell ref="E66:F66"/>
    <mergeCell ref="E28:F28"/>
    <mergeCell ref="E29:F29"/>
    <mergeCell ref="F2:G2"/>
    <mergeCell ref="D41:E41"/>
    <mergeCell ref="D35:E35"/>
    <mergeCell ref="D9:E9"/>
    <mergeCell ref="D10:E10"/>
    <mergeCell ref="D11:E11"/>
  </mergeCells>
  <hyperlinks>
    <hyperlink ref="G1" location="Index!A1" display="Index"/>
  </hyperlinks>
  <printOptions/>
  <pageMargins left="0.5" right="0.5" top="0.5" bottom="0.5" header="0.5" footer="0.5"/>
  <pageSetup blackAndWhite="1" fitToHeight="1" fitToWidth="1" horizontalDpi="1200" verticalDpi="1200" orientation="portrait" scale="73" r:id="rId3"/>
  <headerFooter alignWithMargins="0">
    <oddFooter>&amp;CPage 6 of 6</oddFooter>
  </headerFooter>
  <ignoredErrors>
    <ignoredError sqref="G37" unlockedFormula="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Monica Glover</dc:creator>
  <cp:keywords/>
  <dc:description/>
  <cp:lastModifiedBy>Monica Glover</cp:lastModifiedBy>
  <cp:lastPrinted>2023-01-24T12:20:47Z</cp:lastPrinted>
  <dcterms:created xsi:type="dcterms:W3CDTF">2008-07-15T18:50:14Z</dcterms:created>
  <dcterms:modified xsi:type="dcterms:W3CDTF">2023-10-27T22:25:12Z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0x010100594A35A02387164DA2E5250E5591C043</vt:lpwstr>
  </property>
</Properties>
</file>